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U49" i="94" l="1"/>
  <c r="N49" i="94"/>
  <c r="H31" i="77"/>
  <c r="K49" i="94"/>
  <c r="H31" i="76"/>
  <c r="J49" i="94"/>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<sst xmlns="http://schemas.openxmlformats.org/spreadsheetml/2006/main" count="3304" uniqueCount="473">
  <si>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</si>
  <si>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</si>
  <si>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</si>
  <si>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</si>
  <si>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</si>
  <si>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</si>
  <si>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</si>
  <si>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</si>
  <si>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</si>
  <si>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</si>
  <si>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</si>
  <si>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</si>
  <si>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</si>
  <si>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</si>
  <si>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</si>
  <si>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</si>
  <si>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</si>
  <si>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</si>
  <si>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</si>
  <si>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</si>
  <si>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</si>
  <si>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</si>
  <si>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</si>
  <si>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</si>
  <si>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</si>
  <si>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</si>
  <si>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</si>
  <si>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</si>
  <si>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</si>
  <si>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</si>
  <si>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</si>
  <si>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</si>
  <si>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</si>
  <si>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</si>
  <si>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</si>
  <si>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</si>
  <si>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</si>
  <si>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</si>
  <si>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</si>
  <si>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</si>
  <si>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</si>
  <si>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</si>
  <si>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</si>
  <si>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</si>
  <si>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</si>
  <si>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</si>
  <si>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</si>
  <si>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</si>
  <si>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</si>
  <si>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</si>
  <si>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</si>
  <si>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</si>
  <si>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</si>
  <si>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</si>
  <si>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</si>
  <si>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</si>
  <si>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</si>
  <si>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</si>
  <si>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</si>
  <si>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</si>
  <si>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</si>
  <si>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</si>
  <si>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</si>
  <si>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</si>
  <si>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</si>
  <si>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</si>
  <si>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</si>
  <si>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</si>
  <si>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</si>
  <si>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</si>
  <si>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</si>
  <si>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</si>
  <si>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</si>
  <si>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</si>
  <si>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</si>
  <si>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</si>
  <si>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</si>
  <si>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</si>
  <si>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</si>
  <si>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</si>
  <si>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</si>
  <si>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</si>
  <si>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</si>
  <si>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</si>
  <si>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</si>
  <si>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</si>
  <si>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</si>
  <si>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</si>
  <si>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</si>
  <si>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</si>
  <si>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</si>
  <si>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</si>
  <si>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</si>
  <si>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</si>
  <si>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</si>
  <si>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</si>
  <si>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</si>
  <si>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</si>
  <si>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</si>
  <si>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</si>
  <si>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</si>
  <si>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</si>
  <si>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</si>
  <si>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</si>
  <si>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</si>
  <si>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</si>
  <si>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</si>
  <si>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</si>
  <si>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</si>
  <si>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</si>
  <si>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</si>
  <si>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</si>
  <si>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</si>
  <si>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</si>
  <si>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</si>
  <si>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</si>
  <si>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</si>
  <si>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</si>
  <si>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</si>
  <si>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</si>
  <si>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</si>
  <si>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</si>
  <si>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</si>
  <si>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</si>
  <si>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</si>
  <si>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</si>
  <si>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</si>
  <si>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</si>
  <si>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</si>
  <si>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</si>
  <si>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</si>
  <si>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</si>
  <si>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</si>
  <si>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</si>
  <si>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</si>
  <si>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</si>
  <si>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</si>
  <si>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</si>
  <si>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</si>
  <si>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</si>
  <si>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</si>
  <si>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</si>
  <si>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</si>
  <si>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</si>
  <si>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</si>
  <si>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</si>
  <si>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</si>
  <si>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</si>
  <si>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</si>
  <si>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</si>
  <si>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</si>
  <si>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</si>
  <si>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</si>
  <si>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</si>
  <si>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</si>
  <si>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</si>
  <si>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</si>
  <si>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</si>
  <si>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</si>
  <si>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</si>
  <si>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</si>
  <si>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</si>
  <si>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</si>
  <si>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</si>
  <si>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</si>
  <si>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</si>
  <si>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</si>
  <si>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</si>
  <si>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</si>
  <si>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</si>
  <si>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</si>
  <si>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</si>
  <si>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</si>
  <si>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</si>
  <si>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</si>
  <si>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</si>
  <si>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</si>
  <si>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</si>
  <si>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</si>
  <si>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</si>
  <si>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</si>
  <si>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</si>
  <si>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</si>
  <si>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</si>
  <si>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</si>
  <si>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</si>
  <si>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</si>
  <si>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</si>
  <si>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</si>
  <si>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</si>
  <si>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</si>
  <si>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</si>
  <si>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</si>
  <si>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</si>
  <si>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</si>
  <si>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</si>
  <si>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</si>
  <si>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</si>
  <si>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</si>
  <si>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</si>
  <si>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</si>
  <si>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</si>
  <si>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</si>
  <si>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</si>
  <si>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</si>
  <si>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</si>
  <si>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</si>
  <si>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</si>
  <si>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</si>
  <si>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</si>
  <si>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</si>
  <si>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</si>
  <si>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</si>
  <si>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</si>
  <si>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</si>
  <si>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</si>
  <si>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</si>
  <si>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</si>
  <si>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</si>
  <si>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</si>
  <si>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</si>
  <si>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</si>
  <si>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</si>
  <si>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</si>
  <si>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</si>
  <si>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</si>
  <si>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</si>
  <si>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</si>
  <si>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</si>
  <si>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</si>
  <si>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</si>
  <si>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</si>
  <si>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</si>
  <si>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</si>
  <si>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</si>
  <si>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</si>
  <si>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</si>
  <si>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</si>
  <si>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</si>
  <si>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</si>
  <si>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</si>
  <si>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</si>
  <si>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</si>
  <si>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</si>
  <si>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</si>
  <si>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</si>
  <si>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</si>
  <si>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</si>
  <si>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</si>
  <si>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</si>
  <si>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</si>
  <si>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</si>
  <si>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</si>
  <si>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</si>
  <si>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</si>
  <si>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</si>
  <si>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</si>
  <si>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</si>
  <si>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</si>
  <si>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</si>
  <si>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</si>
  <si>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</si>
  <si>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</si>
  <si>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</si>
  <si>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</si>
  <si>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</si>
  <si>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</si>
  <si>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</si>
  <si>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</si>
  <si>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</si>
  <si>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</si>
  <si>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</si>
  <si>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</si>
  <si>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</si>
  <si>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</si>
  <si>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</si>
  <si>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</si>
  <si>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</si>
  <si>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</si>
  <si>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</si>
  <si>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</si>
  <si>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</si>
  <si>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</si>
  <si>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</si>
  <si>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</si>
  <si>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</si>
  <si>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</si>
  <si>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</si>
  <si>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</si>
  <si>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</si>
  <si>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</si>
  <si>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</si>
  <si>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</si>
  <si>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</si>
  <si>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</si>
  <si>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</si>
  <si>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</si>
  <si>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</si>
  <si>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</si>
  <si>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</si>
  <si>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</si>
  <si>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</si>
  <si>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</si>
  <si>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</si>
  <si>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</si>
  <si>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</si>
  <si>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</si>
  <si>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</si>
  <si>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</si>
  <si>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</si>
  <si>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</si>
  <si>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</si>
  <si>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</si>
  <si>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</si>
  <si>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</si>
  <si>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</si>
  <si>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</si>
  <si>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</si>
  <si>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</si>
  <si>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</si>
  <si>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</si>
  <si>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</si>
  <si>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</si>
  <si>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</si>
  <si>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</si>
  <si>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</si>
  <si>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</si>
  <si>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</si>
  <si>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</si>
  <si>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</si>
  <si>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</si>
  <si>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</si>
  <si>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</si>
  <si>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</si>
  <si>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</si>
  <si>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</si>
  <si>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</si>
  <si>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</si>
  <si>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</si>
  <si>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</si>
  <si>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</si>
  <si>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</si>
  <si>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</si>
  <si>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</si>
  <si>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</si>
  <si>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</si>
  <si>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</si>
  <si>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</si>
  <si>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</si>
  <si>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</si>
  <si>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</si>
  <si>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</si>
  <si>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</si>
  <si>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</si>
  <si>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</si>
  <si>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</si>
  <si>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</si>
  <si>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</si>
  <si>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</si>
  <si>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</si>
  <si>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</si>
  <si>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</si>
  <si>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</si>
  <si>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</si>
  <si>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</si>
  <si>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</si>
  <si>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</si>
  <si>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</si>
  <si>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</si>
  <si>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</si>
  <si>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</si>
  <si>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</si>
  <si>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</si>
  <si>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</si>
  <si>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</si>
  <si>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</si>
  <si>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</si>
  <si>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</si>
  <si>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</si>
  <si>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</si>
  <si>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</si>
  <si>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</si>
  <si>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</si>
  <si>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</si>
  <si>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</si>
  <si>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</si>
  <si>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</si>
  <si>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</si>
  <si>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</si>
  <si>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</si>
  <si>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</si>
  <si>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</si>
  <si>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</si>
  <si>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</si>
  <si>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</si>
  <si>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</si>
  <si>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</si>
  <si>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</si>
  <si>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</si>
  <si>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</si>
  <si>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</si>
  <si>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</si>
  <si>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</si>
  <si>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</si>
  <si>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</si>
  <si>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</si>
  <si>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</si>
  <si>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</si>
  <si>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</si>
  <si>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</si>
  <si>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</si>
  <si>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</si>
  <si>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</si>
  <si>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</si>
  <si>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</si>
  <si>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</si>
  <si>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</si>
  <si>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</si>
  <si>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</si>
  <si>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</si>
  <si>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</si>
  <si>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</si>
  <si>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</si>
  <si>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</si>
  <si>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</si>
  <si>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</si>
  <si>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</si>
  <si>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</si>
  <si>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</si>
  <si>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</si>
  <si>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</si>
  <si>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</si>
  <si>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</si>
  <si>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</si>
  <si>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</si>
  <si>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</si>
  <si>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</si>
  <si>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</si>
  <si>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</si>
  <si>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</si>
  <si>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</si>
  <si>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</si>
  <si>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</si>
  <si>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</si>
  <si>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</si>
  <si>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</si>
  <si>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</si>
  <si>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</si>
  <si>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</si>
  <si>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</si>
  <si>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</si>
  <si>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</si>
  <si>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</si>
  <si>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</si>
  <si>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</si>
  <si>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</si>
  <si>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</si>
  <si>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</si>
  <si>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</si>
  <si>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</si>
  <si>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</si>
  <si>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</si>
  <si>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</si>
  <si>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</si>
  <si>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横浜市鶴見区末広町二丁目４番地</t>
    <phoneticPr fontId="3"/>
  </si>
  <si>
    <t>０４５－５１０－５０００</t>
    <phoneticPr fontId="3"/>
  </si>
  <si>
    <t>東芝エネルギーシステムズ株式会社　京浜事業所</t>
    <phoneticPr fontId="3"/>
  </si>
  <si>
    <t>045-510-5390</t>
    <phoneticPr fontId="3"/>
  </si>
  <si>
    <t>東芝エネルギーシステムズ株式会社
京浜事業所　所長　川端　太郎</t>
    <phoneticPr fontId="3"/>
  </si>
  <si>
    <t>横浜市長</t>
    <phoneticPr fontId="3"/>
  </si>
  <si>
    <t>Ｅ29－電気機械器具製造業</t>
    <phoneticPr fontId="3"/>
  </si>
  <si>
    <t>2911- 発電機・電動機・その他の回転電気機械製造業</t>
    <phoneticPr fontId="3"/>
  </si>
  <si>
    <t>令和７年５月２９日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</si>
</sst>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87" zoomScaleNormal="100" zoomScaleSheetLayoutView="100" workbookViewId="0">
      <selection activeCell="L35" sqref="L35"/>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875" style="25" customWidth="1"/>
    <col min="7" max="7" width="6.875" style="25" customWidth="1"/>
    <col min="8" max="8" width="13.875" style="25" customWidth="1"/>
    <col min="9" max="9" width="5.875" style="25" customWidth="1"/>
    <col min="10" max="10" width="3.875" style="25" customWidth="1"/>
    <col min="11" max="11" width="10.875" style="25" customWidth="1"/>
    <col min="12" max="12" width="6.875" style="25" customWidth="1"/>
    <col min="13" max="13" width="7.875" style="25" customWidth="1"/>
    <col min="14" max="14" width="6.875" style="25" customWidth="1"/>
    <col min="15" max="15" width="7.875" style="25" customWidth="1"/>
    <col min="16" max="16" width="2.125" style="25" customWidth="1"/>
    <col min="17" max="17" width="9" style="25"/>
    <col min="18" max="18" width="9" style="48"/>
    <col min="19" max="19" width="10.875" style="48" customWidth="1"/>
    <col min="20" max="20" width="9" style="48"/>
    <col min="21" max="21" width="13.375" style="48" customWidth="1"/>
    <col min="22" max="27" width="9" style="48"/>
    <col min="28" max="28" width="33.8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3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472</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469</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468</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465</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2027</v>
      </c>
      <c r="N48" s="615"/>
      <c r="O48" s="616"/>
    </row>
    <row r="49" spans="3:21" ht="18" customHeight="1">
      <c r="C49" s="593" t="s">
        <v>11</v>
      </c>
      <c r="D49" s="594"/>
      <c r="E49" s="595"/>
      <c r="F49" s="648" t="s">
        <v>464</v>
      </c>
      <c r="G49" s="649"/>
      <c r="H49" s="649"/>
      <c r="I49" s="649"/>
      <c r="J49" s="649"/>
      <c r="K49" s="649"/>
      <c r="L49" s="463" t="s">
        <v>172</v>
      </c>
      <c r="M49" s="466"/>
      <c r="N49" s="617" t="s">
        <v>467</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470</v>
      </c>
      <c r="G52" s="548"/>
      <c r="H52" s="548"/>
      <c r="I52" s="548"/>
      <c r="J52" s="36" t="s">
        <v>47</v>
      </c>
      <c r="K52" s="36"/>
      <c r="L52" s="549" t="s">
        <v>471</v>
      </c>
      <c r="M52" s="549"/>
      <c r="N52" s="550"/>
      <c r="O52" s="551"/>
    </row>
    <row r="53" spans="3:21" ht="22.5" customHeight="1">
      <c r="C53" s="360"/>
      <c r="D53" s="452" t="s">
        <v>19</v>
      </c>
      <c r="E53" s="470" t="s">
        <v>365</v>
      </c>
      <c r="F53" s="538" t="s">
        <v>366</v>
      </c>
      <c r="G53" s="539"/>
      <c r="H53" s="540"/>
      <c r="I53" s="538" t="s">
        <v>367</v>
      </c>
      <c r="J53" s="542"/>
      <c r="K53" s="552"/>
      <c r="L53" s="543">
        <v>43867</v>
      </c>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1500</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1112.3</v>
      </c>
      <c r="I63" s="292" t="s">
        <v>4</v>
      </c>
      <c r="J63" s="571" t="s">
        <v>324</v>
      </c>
      <c r="K63" s="572"/>
      <c r="L63" s="573"/>
      <c r="M63" s="563">
        <f>+別紙!AA14</f>
        <v>1112.3</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182.9</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1112.3</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3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3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3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3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3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3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3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3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22"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3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3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3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153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121.4</v>
      </c>
      <c r="E24" s="729"/>
      <c r="F24" s="729"/>
      <c r="G24" s="211" t="s">
        <v>198</v>
      </c>
      <c r="H24" s="707">
        <f>+F12</f>
        <v>153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153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153</v>
      </c>
      <c r="Q27" s="712"/>
      <c r="R27" s="712"/>
      <c r="S27" s="712"/>
      <c r="T27" s="54" t="s">
        <v>38</v>
      </c>
      <c r="U27" s="74"/>
      <c r="V27" s="74"/>
      <c r="Y27" s="72" t="s">
        <v>39</v>
      </c>
      <c r="Z27" s="75"/>
      <c r="AH27" s="63"/>
      <c r="AI27" s="63"/>
      <c r="AJ27" s="63"/>
      <c r="AK27" s="63"/>
      <c r="AL27" s="675">
        <f>+AH18+P27</f>
        <v>153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153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121.4</v>
      </c>
      <c r="E29" s="729"/>
      <c r="F29" s="729"/>
      <c r="G29" s="211" t="s">
        <v>198</v>
      </c>
      <c r="H29" s="707">
        <f>+AL27</f>
        <v>153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153</v>
      </c>
      <c r="S30" s="712"/>
      <c r="T30" s="712"/>
      <c r="U30" s="712"/>
      <c r="V30" s="54" t="s">
        <v>16</v>
      </c>
      <c r="Y30" s="713" t="s">
        <v>186</v>
      </c>
      <c r="Z30" s="714"/>
      <c r="AA30" s="669"/>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121.4</v>
      </c>
      <c r="E31" s="729"/>
      <c r="F31" s="729"/>
      <c r="G31" s="211" t="s">
        <v>198</v>
      </c>
      <c r="H31" s="707">
        <f>+AS24</f>
        <v>153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1.3</v>
      </c>
      <c r="E24" s="729"/>
      <c r="F24" s="729"/>
      <c r="G24" s="211" t="s">
        <v>198</v>
      </c>
      <c r="H24" s="707">
        <f>+F12</f>
        <v>1.6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1.6</v>
      </c>
      <c r="Q27" s="712"/>
      <c r="R27" s="712"/>
      <c r="S27" s="712"/>
      <c r="T27" s="54" t="s">
        <v>38</v>
      </c>
      <c r="U27" s="74"/>
      <c r="V27" s="74"/>
      <c r="Y27" s="72" t="s">
        <v>39</v>
      </c>
      <c r="Z27" s="75"/>
      <c r="AH27" s="63"/>
      <c r="AI27" s="63"/>
      <c r="AJ27" s="63"/>
      <c r="AK27" s="63"/>
      <c r="AL27" s="675">
        <f>+AH18+P27</f>
        <v>1.6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1.3</v>
      </c>
      <c r="E29" s="729"/>
      <c r="F29" s="729"/>
      <c r="G29" s="211" t="s">
        <v>198</v>
      </c>
      <c r="H29" s="707">
        <f>+AL27</f>
        <v>1.6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1.3</v>
      </c>
      <c r="E30" s="729"/>
      <c r="F30" s="729"/>
      <c r="G30" s="211" t="s">
        <v>198</v>
      </c>
      <c r="H30" s="707">
        <f>+AL30</f>
        <v>1.6</v>
      </c>
      <c r="I30" s="708"/>
      <c r="J30" s="211" t="s">
        <v>198</v>
      </c>
      <c r="M30" s="681"/>
      <c r="P30" s="66"/>
      <c r="R30" s="711">
        <f>+ROUND(AA28,1)+ROUND(AA29,1)+ROUND(AA30,1)</f>
        <v>1.6</v>
      </c>
      <c r="S30" s="712"/>
      <c r="T30" s="712"/>
      <c r="U30" s="712"/>
      <c r="V30" s="54" t="s">
        <v>16</v>
      </c>
      <c r="Y30" s="713" t="s">
        <v>186</v>
      </c>
      <c r="Z30" s="714"/>
      <c r="AA30" s="669"/>
      <c r="AB30" s="670"/>
      <c r="AC30" s="670"/>
      <c r="AD30" s="670"/>
      <c r="AE30" s="670"/>
      <c r="AF30" s="54" t="s">
        <v>13</v>
      </c>
      <c r="AL30" s="661">
        <v>1.6</v>
      </c>
      <c r="AM30" s="662"/>
      <c r="AN30" s="662"/>
      <c r="AO30" s="662"/>
      <c r="AP30" s="62" t="s">
        <v>13</v>
      </c>
      <c r="AS30" s="706"/>
      <c r="AT30" s="703"/>
      <c r="AU30" s="703"/>
      <c r="AV30" s="704"/>
      <c r="AW30" s="498"/>
    </row>
    <row r="31" spans="2:49" ht="27" customHeight="1" thickTop="1" thickBot="1">
      <c r="B31" s="740" t="s">
        <v>226</v>
      </c>
      <c r="C31" s="741"/>
      <c r="D31" s="729">
        <v>1.3</v>
      </c>
      <c r="E31" s="729"/>
      <c r="F31" s="729"/>
      <c r="G31" s="211" t="s">
        <v>198</v>
      </c>
      <c r="H31" s="707">
        <f>+AS24</f>
        <v>1.6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12.6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17.8</v>
      </c>
      <c r="E24" s="729"/>
      <c r="F24" s="729"/>
      <c r="G24" s="211" t="s">
        <v>198</v>
      </c>
      <c r="H24" s="707">
        <f>+F12</f>
        <v>12.6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12.6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12.6</v>
      </c>
      <c r="Q27" s="712"/>
      <c r="R27" s="712"/>
      <c r="S27" s="712"/>
      <c r="T27" s="54" t="s">
        <v>38</v>
      </c>
      <c r="U27" s="74"/>
      <c r="V27" s="74"/>
      <c r="Y27" s="72" t="s">
        <v>39</v>
      </c>
      <c r="Z27" s="75"/>
      <c r="AH27" s="63"/>
      <c r="AI27" s="63"/>
      <c r="AJ27" s="63"/>
      <c r="AK27" s="63"/>
      <c r="AL27" s="675">
        <f>+AH18+P27</f>
        <v>12.6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12.6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17.8</v>
      </c>
      <c r="E29" s="729"/>
      <c r="F29" s="729"/>
      <c r="G29" s="211" t="s">
        <v>198</v>
      </c>
      <c r="H29" s="707">
        <f>+AL27</f>
        <v>12.6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12.6</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17.8</v>
      </c>
      <c r="E31" s="729"/>
      <c r="F31" s="729"/>
      <c r="G31" s="211" t="s">
        <v>198</v>
      </c>
      <c r="H31" s="707">
        <f>+AS24</f>
        <v>12.6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3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3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1" zoomScaleNormal="100" workbookViewId="0"/>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0" width="9" style="50"/>
    <col min="51" max="51" width="49.8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1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3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3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4" zoomScale="70" zoomScaleNormal="70" workbookViewId="0"/>
  </sheetViews>
  <sheetFormatPr defaultColWidth="9" defaultRowHeight="11.25"/>
  <cols>
    <col min="1" max="1" width="2.5" style="11" customWidth="1"/>
    <col min="2" max="3" width="3.875" style="11" customWidth="1"/>
    <col min="4" max="4" width="4.5" style="11" customWidth="1"/>
    <col min="5" max="5" width="3.875" style="11" customWidth="1"/>
    <col min="6" max="6" width="40.875" style="11" customWidth="1"/>
    <col min="7" max="7" width="9.875" style="11" customWidth="1"/>
    <col min="8" max="8" width="10.375" style="11" customWidth="1"/>
    <col min="9" max="26" width="9.875" style="11" customWidth="1"/>
    <col min="27" max="27" width="11.8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東芝エネルギーシステムズ株式会社　京浜事業所</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9.1"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57.8</v>
      </c>
      <c r="I9" s="392">
        <f>IF(OR(ｳ.廃油!D24&gt;0,ｳ.廃油!D24&lt;0),ｳ.廃油!D24,IF(I$19&gt;0,"0",0))</f>
        <v>216.2</v>
      </c>
      <c r="J9" s="392">
        <f>IF(OR(ｴ.廃酸!$D24&gt;0,ｴ.廃酸!$D24&lt;0),ｴ.廃酸!D24,IF(J$19&gt;0,"0",0))</f>
        <v>1.5</v>
      </c>
      <c r="K9" s="392">
        <f>IF(OR(ｵ.廃ｱﾙｶﾘ!$D24&gt;0,ｵ.廃ｱﾙｶﾘ!$D24&lt;0),ｵ.廃ｱﾙｶﾘ!D24,IF(K$19&gt;0,"0",0))</f>
        <v>0.5</v>
      </c>
      <c r="L9" s="392">
        <f>IF(OR(ｶ.廃ﾌﾟﾗ類!D24&gt;0,ｶ.廃ﾌﾟﾗ類!D24&lt;0),ｶ.廃ﾌﾟﾗ類!D24,IF(L$19&gt;0,"0",0))</f>
        <v>122.1</v>
      </c>
      <c r="M9" s="392">
        <f>IF(OR(ｷ.紙くず!D24&gt;0,ｷ.紙くず!D24&lt;0),ｷ.紙くず!D24,IF(M$19&gt;0,"0",0))</f>
        <v>0</v>
      </c>
      <c r="N9" s="392">
        <f>IF(OR(ｸ.木くず!D24&gt;0,ｸ.木くず!D24&lt;0),ｸ.木くず!D24,IF(N$19&gt;0,"0",0))</f>
        <v>573.70000000000005</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121.4</v>
      </c>
      <c r="T9" s="392">
        <f>IF(OR(ｾ.ｶﾞﾗｽ･ｺﾝｸﾘ･陶磁器くず!D24&gt;0,ｾ.ｶﾞﾗｽ･ｺﾝｸﾘ･陶磁器くず!D24&lt;0),ｾ.ｶﾞﾗｽ･ｺﾝｸﾘ･陶磁器くず!D24,IF(T$19&gt;0,"0",0))</f>
        <v>1.3</v>
      </c>
      <c r="U9" s="392">
        <f>IF(OR(ｿ.鉱さい!D24&gt;0,ｿ.鉱さい!D24&lt;0),ｿ.鉱さい!D24,IF(U$19&gt;0,"0",0))</f>
        <v>17.8</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1112.3</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t="str">
        <f>IF(OR(ｳ.廃油!D25&gt;0,ｳ.廃油!D25&lt;0),ｳ.廃油!D25,IF(I$19&gt;0,"0",0))</f>
        <v>0</v>
      </c>
      <c r="J10" s="395" t="str">
        <f>IF(OR(ｴ.廃酸!$D25&gt;0,ｴ.廃酸!$D25&lt;0),ｴ.廃酸!D25,IF(J$19&gt;0,"0",0))</f>
        <v>0</v>
      </c>
      <c r="K10" s="395" t="str">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t="str">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t="str">
        <f>IF(OR(ｳ.廃油!D26&gt;0,ｳ.廃油!D26&lt;0),ｳ.廃油!D26,IF(I$19&gt;0,"0",0))</f>
        <v>0</v>
      </c>
      <c r="J11" s="398" t="str">
        <f>IF(OR(ｴ.廃酸!$D26&gt;0,ｴ.廃酸!$D26&lt;0),ｴ.廃酸!D26,IF(J$19&gt;0,"0",0))</f>
        <v>0</v>
      </c>
      <c r="K11" s="398" t="str">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t="str">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t="str">
        <f>IF(OR(ｳ.廃油!D27&gt;0,ｳ.廃油!D27&lt;0),ｳ.廃油!D27,IF(I$19&gt;0,"0",0))</f>
        <v>0</v>
      </c>
      <c r="J12" s="398" t="str">
        <f>IF(OR(ｴ.廃酸!$D27&gt;0,ｴ.廃酸!$D27&lt;0),ｴ.廃酸!D27,IF(J$19&gt;0,"0",0))</f>
        <v>0</v>
      </c>
      <c r="K12" s="398" t="str">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t="str">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t="str">
        <f>IF(OR(ｳ.廃油!D28&gt;0,ｳ.廃油!D28&lt;0),ｳ.廃油!D28,IF(I$19&gt;0,"0",0))</f>
        <v>0</v>
      </c>
      <c r="J13" s="398" t="str">
        <f>IF(OR(ｴ.廃酸!$D28&gt;0,ｴ.廃酸!$D28&lt;0),ｴ.廃酸!D28,IF(J$19&gt;0,"0",0))</f>
        <v>0</v>
      </c>
      <c r="K13" s="398" t="str">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t="str">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57.8</v>
      </c>
      <c r="I14" s="398">
        <f>IF(OR(ｳ.廃油!D29&gt;0,ｳ.廃油!D29&lt;0),ｳ.廃油!D29,IF(I$19&gt;0,"0",0))</f>
        <v>216.2</v>
      </c>
      <c r="J14" s="398">
        <f>IF(OR(ｴ.廃酸!$D29&gt;0,ｴ.廃酸!$D29&lt;0),ｴ.廃酸!D29,IF(J$19&gt;0,"0",0))</f>
        <v>1.5</v>
      </c>
      <c r="K14" s="398">
        <f>IF(OR(ｵ.廃ｱﾙｶﾘ!$D29&gt;0,ｵ.廃ｱﾙｶﾘ!$D29&lt;0),ｵ.廃ｱﾙｶﾘ!D29,IF(K$19&gt;0,"0",0))</f>
        <v>0.5</v>
      </c>
      <c r="L14" s="398">
        <f>IF(OR(ｶ.廃ﾌﾟﾗ類!D29&gt;0,ｶ.廃ﾌﾟﾗ類!D29&lt;0),ｶ.廃ﾌﾟﾗ類!D29,IF(L$19&gt;0,"0",0))</f>
        <v>122.1</v>
      </c>
      <c r="M14" s="398">
        <f>IF(OR(ｷ.紙くず!D29&gt;0,ｷ.紙くず!D29&lt;0),ｷ.紙くず!D29,IF(M$19&gt;0,"0",0))</f>
        <v>0</v>
      </c>
      <c r="N14" s="398">
        <f>IF(OR(ｸ.木くず!D29&gt;0,ｸ.木くず!D29&lt;0),ｸ.木くず!D29,IF(N$19&gt;0,"0",0))</f>
        <v>573.70000000000005</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121.4</v>
      </c>
      <c r="T14" s="398">
        <f>IF(OR(ｾ.ｶﾞﾗｽ･ｺﾝｸﾘ･陶磁器くず!D29&gt;0,ｾ.ｶﾞﾗｽ･ｺﾝｸﾘ･陶磁器くず!D29&lt;0),ｾ.ｶﾞﾗｽ･ｺﾝｸﾘ･陶磁器くず!D29,IF(T$19&gt;0,"0",0))</f>
        <v>1.3</v>
      </c>
      <c r="U14" s="398">
        <f>IF(OR(ｿ.鉱さい!D29&gt;0,ｿ.鉱さい!D29&lt;0),ｿ.鉱さい!D29,IF(U$19&gt;0,"0",0))</f>
        <v>17.8</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1112.3</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56.7</v>
      </c>
      <c r="I15" s="398">
        <f>IF(OR(ｳ.廃油!D30&gt;0,ｳ.廃油!D30&lt;0),ｳ.廃油!D30,IF(I$19&gt;0,"0",0))</f>
        <v>0.8</v>
      </c>
      <c r="J15" s="398">
        <f>IF(OR(ｴ.廃酸!$D30&gt;0,ｴ.廃酸!$D30&lt;0),ｴ.廃酸!D30,IF(J$19&gt;0,"0",0))</f>
        <v>1.5</v>
      </c>
      <c r="K15" s="398">
        <f>IF(OR(ｵ.廃ｱﾙｶﾘ!$D30&gt;0,ｵ.廃ｱﾙｶﾘ!$D30&lt;0),ｵ.廃ｱﾙｶﾘ!D30,IF(K$19&gt;0,"0",0))</f>
        <v>0.5</v>
      </c>
      <c r="L15" s="398">
        <f>IF(OR(ｶ.廃ﾌﾟﾗ類!D30&gt;0,ｶ.廃ﾌﾟﾗ類!D30&lt;0),ｶ.廃ﾌﾟﾗ類!D30,IF(L$19&gt;0,"0",0))</f>
        <v>122.1</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f>IF(OR(ｾ.ｶﾞﾗｽ･ｺﾝｸﾘ･陶磁器くず!D30&gt;0,ｾ.ｶﾞﾗｽ･ｺﾝｸﾘ･陶磁器くず!D30&lt;0),ｾ.ｶﾞﾗｽ･ｺﾝｸﾘ･陶磁器くず!D30,IF(T$19&gt;0,"0",0))</f>
        <v>1.3</v>
      </c>
      <c r="U15" s="398" t="str">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f t="shared" si="0"/>
        <v>182.9</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57.8</v>
      </c>
      <c r="I16" s="398">
        <f>IF(OR(ｳ.廃油!D31&gt;0,ｳ.廃油!D31&lt;0),ｳ.廃油!D31,IF(I$19&gt;0,"0",0))</f>
        <v>216.2</v>
      </c>
      <c r="J16" s="398">
        <f>IF(OR(ｴ.廃酸!$D31&gt;0,ｴ.廃酸!$D31&lt;0),ｴ.廃酸!D31,IF(J$19&gt;0,"0",0))</f>
        <v>1.5</v>
      </c>
      <c r="K16" s="398">
        <f>IF(OR(ｵ.廃ｱﾙｶﾘ!$D31&gt;0,ｵ.廃ｱﾙｶﾘ!$D31&lt;0),ｵ.廃ｱﾙｶﾘ!D31,IF(K$19&gt;0,"0",0))</f>
        <v>0.5</v>
      </c>
      <c r="L16" s="398">
        <f>IF(OR(ｶ.廃ﾌﾟﾗ類!D31&gt;0,ｶ.廃ﾌﾟﾗ類!D31&lt;0),ｶ.廃ﾌﾟﾗ類!D31,IF(L$19&gt;0,"0",0))</f>
        <v>122.1</v>
      </c>
      <c r="M16" s="398">
        <f>IF(OR(ｷ.紙くず!D31&gt;0,ｷ.紙くず!D31&lt;0),ｷ.紙くず!D31,IF(M$19&gt;0,"0",0))</f>
        <v>0</v>
      </c>
      <c r="N16" s="398">
        <f>IF(OR(ｸ.木くず!D31&gt;0,ｸ.木くず!D31&lt;0),ｸ.木くず!D31,IF(N$19&gt;0,"0",0))</f>
        <v>573.70000000000005</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121.4</v>
      </c>
      <c r="T16" s="398">
        <f>IF(OR(ｾ.ｶﾞﾗｽ･ｺﾝｸﾘ･陶磁器くず!D31&gt;0,ｾ.ｶﾞﾗｽ･ｺﾝｸﾘ･陶磁器くず!D31&lt;0),ｾ.ｶﾞﾗｽ･ｺﾝｸﾘ･陶磁器くず!D31,IF(T$19&gt;0,"0",0))</f>
        <v>1.3</v>
      </c>
      <c r="U16" s="398">
        <f>IF(OR(ｿ.鉱さい!D31&gt;0,ｿ.鉱さい!D31&lt;0),ｿ.鉱さい!D31,IF(U$19&gt;0,"0",0))</f>
        <v>17.8</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1112.3</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t="str">
        <f>IF(OR(ｳ.廃油!D32&gt;0,ｳ.廃油!D32&lt;0),ｳ.廃油!D32,IF(I$19&gt;0,"0",0))</f>
        <v>0</v>
      </c>
      <c r="J17" s="398" t="str">
        <f>IF(OR(ｴ.廃酸!$D32&gt;0,ｴ.廃酸!$D32&lt;0),ｴ.廃酸!D32,IF(J$19&gt;0,"0",0))</f>
        <v>0</v>
      </c>
      <c r="K17" s="398" t="str">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t="str">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t="str">
        <f>IF(OR(ｳ.廃油!D33&gt;0,ｳ.廃油!D33&lt;0),ｳ.廃油!D33,IF(I$19&gt;0,"0",0))</f>
        <v>0</v>
      </c>
      <c r="J18" s="401" t="str">
        <f>IF(OR(ｴ.廃酸!$D33&gt;0,ｴ.廃酸!$D33&lt;0),ｴ.廃酸!D33,IF(J$19&gt;0,"0",0))</f>
        <v>0</v>
      </c>
      <c r="K18" s="401" t="str">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t="str">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71.3</v>
      </c>
      <c r="I19" s="404">
        <f t="shared" si="1"/>
        <v>149.6</v>
      </c>
      <c r="J19" s="404">
        <f t="shared" si="1"/>
        <v>0.7</v>
      </c>
      <c r="K19" s="404">
        <f t="shared" si="1"/>
        <v>8</v>
      </c>
      <c r="L19" s="404">
        <f t="shared" si="1"/>
        <v>101.2</v>
      </c>
      <c r="M19" s="404">
        <f t="shared" si="1"/>
        <v>0</v>
      </c>
      <c r="N19" s="404">
        <f t="shared" si="1"/>
        <v>551.6</v>
      </c>
      <c r="O19" s="404">
        <f t="shared" si="1"/>
        <v>0</v>
      </c>
      <c r="P19" s="404">
        <f t="shared" si="1"/>
        <v>0</v>
      </c>
      <c r="Q19" s="404">
        <f t="shared" si="1"/>
        <v>0</v>
      </c>
      <c r="R19" s="404">
        <f t="shared" si="1"/>
        <v>0</v>
      </c>
      <c r="S19" s="404">
        <f t="shared" si="1"/>
        <v>153</v>
      </c>
      <c r="T19" s="404">
        <f t="shared" si="1"/>
        <v>1.6</v>
      </c>
      <c r="U19" s="404">
        <f t="shared" si="1"/>
        <v>12.6</v>
      </c>
      <c r="V19" s="404">
        <f t="shared" si="1"/>
        <v>0</v>
      </c>
      <c r="W19" s="404">
        <f t="shared" si="1"/>
        <v>0</v>
      </c>
      <c r="X19" s="404">
        <f t="shared" si="1"/>
        <v>0</v>
      </c>
      <c r="Y19" s="404">
        <f t="shared" si="1"/>
        <v>0</v>
      </c>
      <c r="Z19" s="405">
        <f t="shared" si="1"/>
        <v>0</v>
      </c>
      <c r="AA19" s="406">
        <f t="shared" ref="AA19:AA25" si="2">SUM(G19:Z19)</f>
        <v>1049.5999999999999</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71.3</v>
      </c>
      <c r="I41" s="440">
        <f t="shared" si="8"/>
        <v>149.6</v>
      </c>
      <c r="J41" s="440">
        <f t="shared" si="8"/>
        <v>0.7</v>
      </c>
      <c r="K41" s="440">
        <f t="shared" si="8"/>
        <v>8</v>
      </c>
      <c r="L41" s="440">
        <f t="shared" si="8"/>
        <v>101.2</v>
      </c>
      <c r="M41" s="440">
        <f t="shared" si="8"/>
        <v>0</v>
      </c>
      <c r="N41" s="440">
        <f t="shared" si="8"/>
        <v>551.6</v>
      </c>
      <c r="O41" s="440">
        <f t="shared" si="8"/>
        <v>0</v>
      </c>
      <c r="P41" s="440">
        <f t="shared" si="8"/>
        <v>0</v>
      </c>
      <c r="Q41" s="440">
        <f t="shared" si="8"/>
        <v>0</v>
      </c>
      <c r="R41" s="440">
        <f t="shared" si="8"/>
        <v>0</v>
      </c>
      <c r="S41" s="440">
        <f t="shared" si="8"/>
        <v>153</v>
      </c>
      <c r="T41" s="440">
        <f t="shared" si="8"/>
        <v>1.6</v>
      </c>
      <c r="U41" s="440">
        <f t="shared" si="8"/>
        <v>12.6</v>
      </c>
      <c r="V41" s="440">
        <f t="shared" si="8"/>
        <v>0</v>
      </c>
      <c r="W41" s="440">
        <f t="shared" si="8"/>
        <v>0</v>
      </c>
      <c r="X41" s="440">
        <f t="shared" si="8"/>
        <v>0</v>
      </c>
      <c r="Y41" s="440">
        <f t="shared" si="8"/>
        <v>0</v>
      </c>
      <c r="Z41" s="441">
        <f t="shared" si="8"/>
        <v>0</v>
      </c>
      <c r="AA41" s="442">
        <f t="shared" si="4"/>
        <v>1049.5999999999999</v>
      </c>
    </row>
    <row r="42" spans="2:27" ht="20.45" customHeight="1">
      <c r="B42" s="182"/>
      <c r="C42" s="791"/>
      <c r="D42" s="224"/>
      <c r="E42" s="222" t="s">
        <v>262</v>
      </c>
      <c r="F42" s="461"/>
      <c r="G42" s="431">
        <f t="shared" ref="G42:Z42" si="9">SUM(G43:G45)</f>
        <v>0</v>
      </c>
      <c r="H42" s="431">
        <f t="shared" si="9"/>
        <v>71.3</v>
      </c>
      <c r="I42" s="431">
        <f t="shared" si="9"/>
        <v>149.6</v>
      </c>
      <c r="J42" s="431">
        <f t="shared" si="9"/>
        <v>0.7</v>
      </c>
      <c r="K42" s="431">
        <f t="shared" si="9"/>
        <v>8</v>
      </c>
      <c r="L42" s="431">
        <f t="shared" si="9"/>
        <v>101.2</v>
      </c>
      <c r="M42" s="431">
        <f t="shared" si="9"/>
        <v>0</v>
      </c>
      <c r="N42" s="431">
        <f t="shared" si="9"/>
        <v>551.6</v>
      </c>
      <c r="O42" s="431">
        <f t="shared" si="9"/>
        <v>0</v>
      </c>
      <c r="P42" s="431">
        <f t="shared" si="9"/>
        <v>0</v>
      </c>
      <c r="Q42" s="431">
        <f t="shared" si="9"/>
        <v>0</v>
      </c>
      <c r="R42" s="431">
        <f t="shared" si="9"/>
        <v>0</v>
      </c>
      <c r="S42" s="431">
        <f t="shared" si="9"/>
        <v>153</v>
      </c>
      <c r="T42" s="431">
        <f t="shared" si="9"/>
        <v>1.6</v>
      </c>
      <c r="U42" s="431">
        <f t="shared" si="9"/>
        <v>12.6</v>
      </c>
      <c r="V42" s="431">
        <f t="shared" si="9"/>
        <v>0</v>
      </c>
      <c r="W42" s="431">
        <f t="shared" si="9"/>
        <v>0</v>
      </c>
      <c r="X42" s="431">
        <f t="shared" si="9"/>
        <v>0</v>
      </c>
      <c r="Y42" s="431">
        <f t="shared" si="9"/>
        <v>0</v>
      </c>
      <c r="Z42" s="432">
        <f t="shared" si="9"/>
        <v>0</v>
      </c>
      <c r="AA42" s="433">
        <f t="shared" si="4"/>
        <v>1049.5999999999999</v>
      </c>
    </row>
    <row r="43" spans="2:27" ht="20.45" customHeight="1">
      <c r="B43" s="182"/>
      <c r="C43" s="791"/>
      <c r="D43" s="225"/>
      <c r="E43" s="220"/>
      <c r="F43" s="218" t="s">
        <v>235</v>
      </c>
      <c r="G43" s="434">
        <f>+ｱ.燃え殻!$AA$28</f>
        <v>0</v>
      </c>
      <c r="H43" s="434">
        <f>+ｲ.汚泥!$AA$28</f>
        <v>71.3</v>
      </c>
      <c r="I43" s="434">
        <f>+ｳ.廃油!$AA$28</f>
        <v>149.6</v>
      </c>
      <c r="J43" s="434">
        <f>+ｴ.廃酸!$AA$28</f>
        <v>0.7</v>
      </c>
      <c r="K43" s="434">
        <f>+ｵ.廃ｱﾙｶﾘ!$AA$28</f>
        <v>8</v>
      </c>
      <c r="L43" s="434">
        <f>+ｶ.廃ﾌﾟﾗ類!$AA$28</f>
        <v>101.2</v>
      </c>
      <c r="M43" s="434">
        <f>+ｷ.紙くず!$AA$28</f>
        <v>0</v>
      </c>
      <c r="N43" s="434">
        <f>+ｸ.木くず!$AA$28</f>
        <v>551.6</v>
      </c>
      <c r="O43" s="434">
        <f>+ｹ.繊維くず!$AA$28</f>
        <v>0</v>
      </c>
      <c r="P43" s="434">
        <f>+ｺ.動植物性残さ!$AA$28</f>
        <v>0</v>
      </c>
      <c r="Q43" s="434">
        <f>+ｻ.動物系固形不要物!$AA$28</f>
        <v>0</v>
      </c>
      <c r="R43" s="434">
        <f>+ｼ.ｺﾞﾑくず!$AA$28</f>
        <v>0</v>
      </c>
      <c r="S43" s="434">
        <f>+ｽ.金属くず!$AA$28</f>
        <v>153</v>
      </c>
      <c r="T43" s="434">
        <f>+ｾ.ｶﾞﾗｽ･ｺﾝｸﾘ･陶磁器くず!$AA$28</f>
        <v>1.6</v>
      </c>
      <c r="U43" s="434">
        <f>+ｿ.鉱さい!$AA$28</f>
        <v>12.6</v>
      </c>
      <c r="V43" s="434">
        <f>+ﾀ.がれき類!$AA$28</f>
        <v>0</v>
      </c>
      <c r="W43" s="434">
        <f>+ﾁ.動物のふん尿!$AA$28</f>
        <v>0</v>
      </c>
      <c r="X43" s="434">
        <f>+ﾂ.動物の死体!$AA$28</f>
        <v>0</v>
      </c>
      <c r="Y43" s="434">
        <f>+ﾃ.ばいじん!$AA$28</f>
        <v>0</v>
      </c>
      <c r="Z43" s="435">
        <f>+ﾄ.混合廃棄物その他!$AA$28</f>
        <v>0</v>
      </c>
      <c r="AA43" s="436">
        <f t="shared" si="4"/>
        <v>1049.5999999999999</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71.3</v>
      </c>
      <c r="I47" s="443">
        <f>+ｳ.廃油!$AL$27</f>
        <v>149.6</v>
      </c>
      <c r="J47" s="443">
        <f>+ｴ.廃酸!$AL$27</f>
        <v>0.7</v>
      </c>
      <c r="K47" s="443">
        <f>+ｵ.廃ｱﾙｶﾘ!$AL$27</f>
        <v>8</v>
      </c>
      <c r="L47" s="443">
        <f>+ｶ.廃ﾌﾟﾗ類!$AL$27</f>
        <v>101.2</v>
      </c>
      <c r="M47" s="443">
        <f>+ｷ.紙くず!$AL$27</f>
        <v>0</v>
      </c>
      <c r="N47" s="443">
        <f>+ｸ.木くず!$AL$27</f>
        <v>551.6</v>
      </c>
      <c r="O47" s="443">
        <f>+ｹ.繊維くず!$AL$27</f>
        <v>0</v>
      </c>
      <c r="P47" s="443">
        <f>+ｺ.動植物性残さ!$AL$27</f>
        <v>0</v>
      </c>
      <c r="Q47" s="443">
        <f>+ｻ.動物系固形不要物!$AL$27</f>
        <v>0</v>
      </c>
      <c r="R47" s="443">
        <f>+ｼ.ｺﾞﾑくず!$AL$27</f>
        <v>0</v>
      </c>
      <c r="S47" s="443">
        <f>+ｽ.金属くず!$AL$27</f>
        <v>153</v>
      </c>
      <c r="T47" s="443">
        <f>+ｾ.ｶﾞﾗｽ･ｺﾝｸﾘ･陶磁器くず!$AL$27</f>
        <v>1.6</v>
      </c>
      <c r="U47" s="443">
        <f>+ｿ.鉱さい!$AL$27</f>
        <v>12.6</v>
      </c>
      <c r="V47" s="443">
        <f>+ﾀ.がれき類!$AL$27</f>
        <v>0</v>
      </c>
      <c r="W47" s="443">
        <f>+ﾁ.動物のふん尿!$AL$27</f>
        <v>0</v>
      </c>
      <c r="X47" s="443">
        <f>+ﾂ.動物の死体!$AL$27</f>
        <v>0</v>
      </c>
      <c r="Y47" s="443">
        <f>+ﾃ.ばいじん!$AL$27</f>
        <v>0</v>
      </c>
      <c r="Z47" s="444">
        <f>+ﾄ.混合廃棄物その他!$AL$27</f>
        <v>0</v>
      </c>
      <c r="AA47" s="445">
        <f t="shared" si="4"/>
        <v>1049.5999999999999</v>
      </c>
    </row>
    <row r="48" spans="2:27" ht="20.45" customHeight="1">
      <c r="B48" s="182"/>
      <c r="C48" s="188"/>
      <c r="D48" s="187" t="s">
        <v>188</v>
      </c>
      <c r="E48" s="787" t="s">
        <v>238</v>
      </c>
      <c r="F48" s="788"/>
      <c r="G48" s="446">
        <f>+ｱ.燃え殻!$AL$30</f>
        <v>0</v>
      </c>
      <c r="H48" s="446">
        <f>+ｲ.汚泥!$AL$30</f>
        <v>70.3</v>
      </c>
      <c r="I48" s="446">
        <f>+ｳ.廃油!$AL$30</f>
        <v>0.7</v>
      </c>
      <c r="J48" s="446">
        <f>+ｴ.廃酸!$AL$30</f>
        <v>0.7</v>
      </c>
      <c r="K48" s="446">
        <f>+ｵ.廃ｱﾙｶﾘ!$AL$30</f>
        <v>8</v>
      </c>
      <c r="L48" s="446">
        <f>+ｶ.廃ﾌﾟﾗ類!$AL$30</f>
        <v>79.400000000000006</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1.6</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160.70000000000002</v>
      </c>
    </row>
    <row r="49" spans="2:27" ht="20.45" customHeight="1">
      <c r="B49" s="182"/>
      <c r="C49" s="188"/>
      <c r="D49" s="504" t="s">
        <v>190</v>
      </c>
      <c r="E49" s="800" t="s">
        <v>239</v>
      </c>
      <c r="F49" s="801"/>
      <c r="G49" s="517">
        <f>+ｱ.燃え殻!$AS$24</f>
        <v>0</v>
      </c>
      <c r="H49" s="517">
        <f>+ｲ.汚泥!$AS$24</f>
        <v>71.3</v>
      </c>
      <c r="I49" s="517">
        <f>+ｳ.廃油!$AS$24</f>
        <v>149.6</v>
      </c>
      <c r="J49" s="517">
        <f>+ｴ.廃酸!$AS$24</f>
        <v>0.7</v>
      </c>
      <c r="K49" s="517">
        <f>+ｵ.廃ｱﾙｶﾘ!$AS$24</f>
        <v>8</v>
      </c>
      <c r="L49" s="517">
        <f>+ｶ.廃ﾌﾟﾗ類!$AS$24</f>
        <v>101.2</v>
      </c>
      <c r="M49" s="517">
        <f>+ｷ.紙くず!$AS$24</f>
        <v>0</v>
      </c>
      <c r="N49" s="517">
        <f>+ｸ.木くず!$AS$24</f>
        <v>551.6</v>
      </c>
      <c r="O49" s="517">
        <f>+ｹ.繊維くず!$AS$24</f>
        <v>0</v>
      </c>
      <c r="P49" s="517">
        <f>+ｺ.動植物性残さ!$AS$24</f>
        <v>0</v>
      </c>
      <c r="Q49" s="517">
        <f>+ｻ.動物系固形不要物!$AS$24</f>
        <v>0</v>
      </c>
      <c r="R49" s="517">
        <f>+ｼ.ｺﾞﾑくず!$AS$24</f>
        <v>0</v>
      </c>
      <c r="S49" s="517">
        <f>+ｽ.金属くず!$AS$24</f>
        <v>153</v>
      </c>
      <c r="T49" s="517">
        <f>+ｾ.ｶﾞﾗｽ･ｺﾝｸﾘ･陶磁器くず!$AS$24</f>
        <v>1.6</v>
      </c>
      <c r="U49" s="517">
        <f>+ｿ.鉱さい!$AS$24</f>
        <v>12.6</v>
      </c>
      <c r="V49" s="517">
        <f>+ﾀ.がれき類!$AS$24</f>
        <v>0</v>
      </c>
      <c r="W49" s="517">
        <f>+ﾁ.動物のふん尿!$AS$24</f>
        <v>0</v>
      </c>
      <c r="X49" s="517">
        <f>+ﾂ.動物の死体!$AS$24</f>
        <v>0</v>
      </c>
      <c r="Y49" s="517">
        <f>+ﾃ.ばいじん!$AS$24</f>
        <v>0</v>
      </c>
      <c r="Z49" s="518">
        <f>+ﾄ.混合廃棄物その他!$AS$24</f>
        <v>0</v>
      </c>
      <c r="AA49" s="519">
        <f t="shared" si="4"/>
        <v>1049.5999999999999</v>
      </c>
    </row>
    <row r="50" spans="2:27" ht="20.45" customHeight="1">
      <c r="B50" s="182"/>
      <c r="C50" s="188"/>
      <c r="D50" s="505"/>
      <c r="E50" s="802" t="s">
        <v>449</v>
      </c>
      <c r="F50" s="803"/>
      <c r="G50" s="506"/>
      <c r="H50" s="506"/>
      <c r="I50" s="506"/>
      <c r="J50" s="506"/>
      <c r="K50" s="506"/>
      <c r="L50" s="449">
        <f>ｶ.廃ﾌﾟﾗ類!AU18</f>
        <v>71.5</v>
      </c>
      <c r="M50" s="506"/>
      <c r="N50" s="506"/>
      <c r="O50" s="506"/>
      <c r="P50" s="506"/>
      <c r="Q50" s="506"/>
      <c r="R50" s="506"/>
      <c r="S50" s="506"/>
      <c r="T50" s="506"/>
      <c r="U50" s="506"/>
      <c r="V50" s="506"/>
      <c r="W50" s="506"/>
      <c r="X50" s="506"/>
      <c r="Y50" s="506"/>
      <c r="Z50" s="528"/>
      <c r="AA50" s="450">
        <f t="shared" si="4"/>
        <v>71.5</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29.7</v>
      </c>
      <c r="M52" s="510"/>
      <c r="N52" s="510"/>
      <c r="O52" s="510"/>
      <c r="P52" s="510"/>
      <c r="Q52" s="510"/>
      <c r="R52" s="510"/>
      <c r="S52" s="510"/>
      <c r="T52" s="510"/>
      <c r="U52" s="510"/>
      <c r="V52" s="510"/>
      <c r="W52" s="510"/>
      <c r="X52" s="510"/>
      <c r="Y52" s="510"/>
      <c r="Z52" s="528"/>
      <c r="AA52" s="450">
        <f t="shared" si="4"/>
        <v>29.7</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20.100000000000001"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129.1</v>
      </c>
      <c r="I63" s="501">
        <f t="shared" si="10"/>
        <v>365.79999999999995</v>
      </c>
      <c r="J63" s="501">
        <f t="shared" si="10"/>
        <v>2.2000000000000002</v>
      </c>
      <c r="K63" s="501">
        <f t="shared" si="10"/>
        <v>8.5</v>
      </c>
      <c r="L63" s="501">
        <f t="shared" si="10"/>
        <v>223.3</v>
      </c>
      <c r="M63" s="501">
        <f t="shared" si="10"/>
        <v>0</v>
      </c>
      <c r="N63" s="501">
        <f t="shared" si="10"/>
        <v>1125.3000000000002</v>
      </c>
      <c r="O63" s="501">
        <f t="shared" si="10"/>
        <v>0</v>
      </c>
      <c r="P63" s="501">
        <f t="shared" si="10"/>
        <v>0</v>
      </c>
      <c r="Q63" s="501">
        <f t="shared" si="10"/>
        <v>0</v>
      </c>
      <c r="R63" s="501">
        <f t="shared" si="10"/>
        <v>0</v>
      </c>
      <c r="S63" s="501">
        <f t="shared" si="10"/>
        <v>274.39999999999998</v>
      </c>
      <c r="T63" s="501">
        <f t="shared" si="10"/>
        <v>2.9000000000000004</v>
      </c>
      <c r="U63" s="501">
        <f t="shared" si="10"/>
        <v>30.4</v>
      </c>
      <c r="V63" s="501">
        <f t="shared" si="10"/>
        <v>0</v>
      </c>
      <c r="W63" s="501">
        <f t="shared" si="10"/>
        <v>0</v>
      </c>
      <c r="X63" s="501">
        <f t="shared" si="10"/>
        <v>0</v>
      </c>
      <c r="Y63" s="501">
        <f t="shared" si="10"/>
        <v>0</v>
      </c>
      <c r="Z63" s="501">
        <f t="shared" si="10"/>
        <v>0</v>
      </c>
      <c r="AA63" s="502">
        <f>+AA9+AA19+AA20</f>
        <v>2161.8999999999996</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875" style="235" customWidth="1"/>
    <col min="7" max="7" width="6.875" style="235" customWidth="1"/>
    <col min="8" max="8" width="13.875" style="235" customWidth="1"/>
    <col min="9" max="9" width="5.875" style="235" customWidth="1"/>
    <col min="10" max="10" width="3.875" style="235" customWidth="1"/>
    <col min="11" max="11" width="10.875" style="235" customWidth="1"/>
    <col min="12" max="12" width="6.875" style="235" customWidth="1"/>
    <col min="13" max="13" width="7.875" style="235" customWidth="1"/>
    <col min="14" max="14" width="6.875" style="235" customWidth="1"/>
    <col min="15" max="15" width="7.875" style="235" customWidth="1"/>
    <col min="16" max="16" width="2.125" style="44" customWidth="1"/>
    <col min="17" max="24" width="9" style="46"/>
    <col min="25" max="16384" width="9" style="44"/>
  </cols>
  <sheetData>
    <row r="1" spans="1:16" ht="16.350000000000001" customHeight="1">
      <c r="C1" s="84" t="s">
        <v>272</v>
      </c>
    </row>
    <row r="2" spans="1:16" ht="16.350000000000001" customHeight="1">
      <c r="C2" s="84"/>
    </row>
    <row r="3" spans="1:16" ht="14.1"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3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令和７年５月２９日</v>
      </c>
      <c r="M11" s="862"/>
      <c r="N11" s="862"/>
      <c r="O11" s="863"/>
    </row>
    <row r="12" spans="1:16" ht="13.3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3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横浜市鶴見区末広町二丁目４番地</v>
      </c>
      <c r="K16" s="850"/>
      <c r="L16" s="851"/>
      <c r="M16" s="851"/>
      <c r="N16" s="851"/>
      <c r="O16" s="852"/>
    </row>
    <row r="17" spans="1:48" ht="26.25" customHeight="1">
      <c r="C17" s="248"/>
      <c r="D17" s="249"/>
      <c r="E17" s="249"/>
      <c r="F17" s="249"/>
      <c r="G17" s="249"/>
      <c r="H17" s="253" t="s">
        <v>7</v>
      </c>
      <c r="I17" s="253"/>
      <c r="J17" s="850" t="str">
        <f>+表紙!J40</f>
        <v>東芝エネルギーシステムズ株式会社
京浜事業所　所長　川端　太郎</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０４５－５１０－５０００</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東芝エネルギーシステムズ株式会社　京浜事業所</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2027</v>
      </c>
      <c r="N25" s="902"/>
      <c r="O25" s="903"/>
    </row>
    <row r="26" spans="1:48" ht="18" customHeight="1">
      <c r="C26" s="882" t="s">
        <v>11</v>
      </c>
      <c r="D26" s="883"/>
      <c r="E26" s="884"/>
      <c r="F26" s="876" t="str">
        <f>+表紙!F49</f>
        <v>横浜市鶴見区末広町二丁目４番地</v>
      </c>
      <c r="G26" s="877"/>
      <c r="H26" s="877"/>
      <c r="I26" s="877"/>
      <c r="J26" s="877"/>
      <c r="K26" s="877"/>
      <c r="L26" s="139" t="s">
        <v>172</v>
      </c>
      <c r="M26" s="258"/>
      <c r="N26" s="880" t="str">
        <f>IF(+表紙!N49="","",+表紙!N49)</f>
        <v>045-510-5390</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Ｅ29－電気機械器具製造業</v>
      </c>
      <c r="G29" s="905"/>
      <c r="H29" s="905"/>
      <c r="I29" s="905"/>
      <c r="J29" s="369" t="s">
        <v>47</v>
      </c>
      <c r="K29" s="369"/>
      <c r="L29" s="906" t="str">
        <f>+表紙!L52</f>
        <v>2911- 発電機・電動機・その他の回転電気機械製造業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43867</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1500</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1112.3</v>
      </c>
      <c r="I40" s="292" t="s">
        <v>4</v>
      </c>
      <c r="J40" s="571" t="s">
        <v>324</v>
      </c>
      <c r="K40" s="572"/>
      <c r="L40" s="573"/>
      <c r="M40" s="908">
        <f>+表紙!M63</f>
        <v>1112.3</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182.9</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1112.3</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2.1"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35" customHeight="1">
      <c r="A54" s="44"/>
      <c r="B54" s="44"/>
      <c r="C54" s="197">
        <v>3</v>
      </c>
      <c r="D54" s="555" t="s">
        <v>443</v>
      </c>
      <c r="E54" s="555"/>
      <c r="F54" s="555"/>
      <c r="G54" s="555"/>
      <c r="H54" s="555"/>
      <c r="I54" s="555"/>
      <c r="J54" s="555"/>
      <c r="K54" s="555"/>
      <c r="L54" s="555"/>
      <c r="M54" s="555"/>
      <c r="N54" s="555"/>
      <c r="O54" s="556"/>
    </row>
    <row r="55" spans="1:48" ht="28.3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3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35" customHeight="1">
      <c r="A68" s="44"/>
      <c r="B68" s="44"/>
      <c r="C68" s="197"/>
      <c r="D68" s="198" t="s">
        <v>310</v>
      </c>
      <c r="E68" s="555" t="s">
        <v>408</v>
      </c>
      <c r="F68" s="555"/>
      <c r="G68" s="555"/>
      <c r="H68" s="555"/>
      <c r="I68" s="555"/>
      <c r="J68" s="555"/>
      <c r="K68" s="555"/>
      <c r="L68" s="555"/>
      <c r="M68" s="555"/>
      <c r="N68" s="555"/>
      <c r="O68" s="556"/>
    </row>
    <row r="69" spans="1:16" ht="28.35" customHeight="1">
      <c r="A69" s="44"/>
      <c r="B69" s="44"/>
      <c r="C69" s="197"/>
      <c r="D69" s="198" t="s">
        <v>311</v>
      </c>
      <c r="E69" s="555" t="s">
        <v>316</v>
      </c>
      <c r="F69" s="555"/>
      <c r="G69" s="555"/>
      <c r="H69" s="555"/>
      <c r="I69" s="555"/>
      <c r="J69" s="555"/>
      <c r="K69" s="555"/>
      <c r="L69" s="555"/>
      <c r="M69" s="555"/>
      <c r="N69" s="555"/>
      <c r="O69" s="556"/>
    </row>
    <row r="70" spans="1:16" ht="28.3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71.3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57.8</v>
      </c>
      <c r="E24" s="729"/>
      <c r="F24" s="729"/>
      <c r="G24" s="211" t="s">
        <v>198</v>
      </c>
      <c r="H24" s="707">
        <f>+F12</f>
        <v>71.3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71.3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71.3</v>
      </c>
      <c r="Q27" s="712"/>
      <c r="R27" s="712"/>
      <c r="S27" s="712"/>
      <c r="T27" s="54" t="s">
        <v>38</v>
      </c>
      <c r="U27" s="74"/>
      <c r="V27" s="74"/>
      <c r="Y27" s="72" t="s">
        <v>39</v>
      </c>
      <c r="Z27" s="75"/>
      <c r="AH27" s="63"/>
      <c r="AI27" s="63"/>
      <c r="AJ27" s="63"/>
      <c r="AK27" s="63"/>
      <c r="AL27" s="675">
        <f>+AH18+P27</f>
        <v>71.3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71.3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57.8</v>
      </c>
      <c r="E29" s="729"/>
      <c r="F29" s="729"/>
      <c r="G29" s="211" t="s">
        <v>198</v>
      </c>
      <c r="H29" s="707">
        <f>+AL27</f>
        <v>71.3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56.7</v>
      </c>
      <c r="E30" s="729"/>
      <c r="F30" s="729"/>
      <c r="G30" s="211" t="s">
        <v>198</v>
      </c>
      <c r="H30" s="707">
        <f>+AL30</f>
        <v>70.3</v>
      </c>
      <c r="I30" s="708"/>
      <c r="J30" s="211" t="s">
        <v>198</v>
      </c>
      <c r="M30" s="681"/>
      <c r="P30" s="66"/>
      <c r="R30" s="711">
        <f>+ROUND(AA28,1)+ROUND(AA29,1)+ROUND(AA30,1)</f>
        <v>71.3</v>
      </c>
      <c r="S30" s="712"/>
      <c r="T30" s="712"/>
      <c r="U30" s="712"/>
      <c r="V30" s="54" t="s">
        <v>16</v>
      </c>
      <c r="Y30" s="713" t="s">
        <v>186</v>
      </c>
      <c r="Z30" s="714"/>
      <c r="AA30" s="669"/>
      <c r="AB30" s="670"/>
      <c r="AC30" s="670"/>
      <c r="AD30" s="670"/>
      <c r="AE30" s="670"/>
      <c r="AF30" s="54" t="s">
        <v>13</v>
      </c>
      <c r="AL30" s="661">
        <v>70.3</v>
      </c>
      <c r="AM30" s="662"/>
      <c r="AN30" s="662"/>
      <c r="AO30" s="662"/>
      <c r="AP30" s="62" t="s">
        <v>13</v>
      </c>
      <c r="AS30" s="706"/>
      <c r="AT30" s="703"/>
      <c r="AU30" s="703"/>
      <c r="AV30" s="704"/>
      <c r="AW30" s="498"/>
    </row>
    <row r="31" spans="2:49" ht="27" customHeight="1" thickTop="1" thickBot="1">
      <c r="B31" s="740" t="s">
        <v>226</v>
      </c>
      <c r="C31" s="741"/>
      <c r="D31" s="729">
        <v>57.8</v>
      </c>
      <c r="E31" s="729"/>
      <c r="F31" s="729"/>
      <c r="G31" s="211" t="s">
        <v>198</v>
      </c>
      <c r="H31" s="707">
        <f>+AS24</f>
        <v>71.3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149.6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216.2</v>
      </c>
      <c r="E24" s="729"/>
      <c r="F24" s="729"/>
      <c r="G24" s="211" t="s">
        <v>198</v>
      </c>
      <c r="H24" s="707">
        <f>+F12</f>
        <v>149.6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149.6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149.6</v>
      </c>
      <c r="Q27" s="712"/>
      <c r="R27" s="712"/>
      <c r="S27" s="712"/>
      <c r="T27" s="54" t="s">
        <v>38</v>
      </c>
      <c r="U27" s="74"/>
      <c r="V27" s="74"/>
      <c r="Y27" s="72" t="s">
        <v>39</v>
      </c>
      <c r="Z27" s="75"/>
      <c r="AH27" s="63"/>
      <c r="AI27" s="63"/>
      <c r="AJ27" s="63"/>
      <c r="AK27" s="63"/>
      <c r="AL27" s="675">
        <f>+AH18+P27</f>
        <v>149.6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149.6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216.2</v>
      </c>
      <c r="E29" s="729"/>
      <c r="F29" s="729"/>
      <c r="G29" s="211" t="s">
        <v>198</v>
      </c>
      <c r="H29" s="707">
        <f>+AL27</f>
        <v>149.6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0.8</v>
      </c>
      <c r="E30" s="729"/>
      <c r="F30" s="729"/>
      <c r="G30" s="211" t="s">
        <v>198</v>
      </c>
      <c r="H30" s="707">
        <f>+AL30</f>
        <v>0.7</v>
      </c>
      <c r="I30" s="708"/>
      <c r="J30" s="211" t="s">
        <v>198</v>
      </c>
      <c r="M30" s="681"/>
      <c r="P30" s="66"/>
      <c r="R30" s="711">
        <f>+ROUND(AA28,1)+ROUND(AA29,1)+ROUND(AA30,1)</f>
        <v>149.6</v>
      </c>
      <c r="S30" s="712"/>
      <c r="T30" s="712"/>
      <c r="U30" s="712"/>
      <c r="V30" s="54" t="s">
        <v>16</v>
      </c>
      <c r="Y30" s="713" t="s">
        <v>186</v>
      </c>
      <c r="Z30" s="714"/>
      <c r="AA30" s="669"/>
      <c r="AB30" s="670"/>
      <c r="AC30" s="670"/>
      <c r="AD30" s="670"/>
      <c r="AE30" s="670"/>
      <c r="AF30" s="54" t="s">
        <v>13</v>
      </c>
      <c r="AL30" s="661">
        <v>0.7</v>
      </c>
      <c r="AM30" s="662"/>
      <c r="AN30" s="662"/>
      <c r="AO30" s="662"/>
      <c r="AP30" s="62" t="s">
        <v>13</v>
      </c>
      <c r="AS30" s="706"/>
      <c r="AT30" s="703"/>
      <c r="AU30" s="703"/>
      <c r="AV30" s="704"/>
      <c r="AW30" s="498"/>
    </row>
    <row r="31" spans="2:49" ht="27" customHeight="1" thickTop="1" thickBot="1">
      <c r="B31" s="740" t="s">
        <v>226</v>
      </c>
      <c r="C31" s="741"/>
      <c r="D31" s="729">
        <v>216.2</v>
      </c>
      <c r="E31" s="729"/>
      <c r="F31" s="729"/>
      <c r="G31" s="211" t="s">
        <v>198</v>
      </c>
      <c r="H31" s="707">
        <f>+AS24</f>
        <v>149.6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1.5</v>
      </c>
      <c r="E24" s="729"/>
      <c r="F24" s="729"/>
      <c r="G24" s="211" t="s">
        <v>198</v>
      </c>
      <c r="H24" s="707">
        <f>+F12</f>
        <v>0.7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0.7</v>
      </c>
      <c r="Q27" s="712"/>
      <c r="R27" s="712"/>
      <c r="S27" s="712"/>
      <c r="T27" s="54" t="s">
        <v>38</v>
      </c>
      <c r="U27" s="74"/>
      <c r="V27" s="74"/>
      <c r="Y27" s="72" t="s">
        <v>39</v>
      </c>
      <c r="Z27" s="75"/>
      <c r="AH27" s="63"/>
      <c r="AI27" s="63"/>
      <c r="AJ27" s="63"/>
      <c r="AK27" s="63"/>
      <c r="AL27" s="675">
        <f>+AH18+P27</f>
        <v>0.7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1.5</v>
      </c>
      <c r="E29" s="729"/>
      <c r="F29" s="729"/>
      <c r="G29" s="211" t="s">
        <v>198</v>
      </c>
      <c r="H29" s="707">
        <f>+AL27</f>
        <v>0.7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1.5</v>
      </c>
      <c r="E30" s="729"/>
      <c r="F30" s="729"/>
      <c r="G30" s="211" t="s">
        <v>198</v>
      </c>
      <c r="H30" s="707">
        <f>+AL30</f>
        <v>0.7</v>
      </c>
      <c r="I30" s="708"/>
      <c r="J30" s="211" t="s">
        <v>198</v>
      </c>
      <c r="M30" s="681"/>
      <c r="P30" s="66"/>
      <c r="R30" s="711">
        <f>+ROUND(AA28,1)+ROUND(AA29,1)+ROUND(AA30,1)</f>
        <v>0.7</v>
      </c>
      <c r="S30" s="712"/>
      <c r="T30" s="712"/>
      <c r="U30" s="712"/>
      <c r="V30" s="54" t="s">
        <v>16</v>
      </c>
      <c r="Y30" s="713" t="s">
        <v>186</v>
      </c>
      <c r="Z30" s="714"/>
      <c r="AA30" s="669"/>
      <c r="AB30" s="670"/>
      <c r="AC30" s="670"/>
      <c r="AD30" s="670"/>
      <c r="AE30" s="670"/>
      <c r="AF30" s="54" t="s">
        <v>13</v>
      </c>
      <c r="AL30" s="661">
        <v>0.7</v>
      </c>
      <c r="AM30" s="662"/>
      <c r="AN30" s="662"/>
      <c r="AO30" s="662"/>
      <c r="AP30" s="62" t="s">
        <v>13</v>
      </c>
      <c r="AS30" s="706"/>
      <c r="AT30" s="703"/>
      <c r="AU30" s="703"/>
      <c r="AV30" s="704"/>
      <c r="AW30" s="498"/>
    </row>
    <row r="31" spans="2:49" ht="27" customHeight="1" thickTop="1" thickBot="1">
      <c r="B31" s="740" t="s">
        <v>226</v>
      </c>
      <c r="C31" s="741"/>
      <c r="D31" s="729">
        <v>1.5</v>
      </c>
      <c r="E31" s="729"/>
      <c r="F31" s="729"/>
      <c r="G31" s="211" t="s">
        <v>198</v>
      </c>
      <c r="H31" s="707">
        <f>+AS24</f>
        <v>0.7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3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0.5</v>
      </c>
      <c r="E24" s="729"/>
      <c r="F24" s="729"/>
      <c r="G24" s="211" t="s">
        <v>198</v>
      </c>
      <c r="H24" s="707">
        <f>+F12</f>
        <v>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8</v>
      </c>
      <c r="Q27" s="712"/>
      <c r="R27" s="712"/>
      <c r="S27" s="712"/>
      <c r="T27" s="54" t="s">
        <v>38</v>
      </c>
      <c r="U27" s="74"/>
      <c r="V27" s="74"/>
      <c r="Y27" s="72" t="s">
        <v>39</v>
      </c>
      <c r="Z27" s="75"/>
      <c r="AH27" s="63"/>
      <c r="AI27" s="63"/>
      <c r="AJ27" s="63"/>
      <c r="AK27" s="63"/>
      <c r="AL27" s="675">
        <f>+AH18+P27</f>
        <v>8</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0.5</v>
      </c>
      <c r="E29" s="729"/>
      <c r="F29" s="729"/>
      <c r="G29" s="211" t="s">
        <v>198</v>
      </c>
      <c r="H29" s="707">
        <f>+AL27</f>
        <v>8</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0.5</v>
      </c>
      <c r="E30" s="729"/>
      <c r="F30" s="729"/>
      <c r="G30" s="211" t="s">
        <v>198</v>
      </c>
      <c r="H30" s="707">
        <f>+AL30</f>
        <v>8</v>
      </c>
      <c r="I30" s="708"/>
      <c r="J30" s="211" t="s">
        <v>198</v>
      </c>
      <c r="M30" s="681"/>
      <c r="P30" s="66"/>
      <c r="R30" s="711">
        <f>+ROUND(AA28,1)+ROUND(AA29,1)+ROUND(AA30,1)</f>
        <v>8</v>
      </c>
      <c r="S30" s="712"/>
      <c r="T30" s="712"/>
      <c r="U30" s="712"/>
      <c r="V30" s="54" t="s">
        <v>16</v>
      </c>
      <c r="Y30" s="713" t="s">
        <v>186</v>
      </c>
      <c r="Z30" s="714"/>
      <c r="AA30" s="669"/>
      <c r="AB30" s="670"/>
      <c r="AC30" s="670"/>
      <c r="AD30" s="670"/>
      <c r="AE30" s="670"/>
      <c r="AF30" s="54" t="s">
        <v>13</v>
      </c>
      <c r="AL30" s="661">
        <v>8</v>
      </c>
      <c r="AM30" s="662"/>
      <c r="AN30" s="662"/>
      <c r="AO30" s="662"/>
      <c r="AP30" s="62" t="s">
        <v>13</v>
      </c>
      <c r="AS30" s="706"/>
      <c r="AT30" s="703"/>
      <c r="AU30" s="703"/>
      <c r="AV30" s="704"/>
      <c r="AW30" s="498"/>
    </row>
    <row r="31" spans="2:49" ht="27" customHeight="1" thickTop="1" thickBot="1">
      <c r="B31" s="740" t="s">
        <v>226</v>
      </c>
      <c r="C31" s="741"/>
      <c r="D31" s="729">
        <v>0.5</v>
      </c>
      <c r="E31" s="729"/>
      <c r="F31" s="729"/>
      <c r="G31" s="211" t="s">
        <v>198</v>
      </c>
      <c r="H31" s="707">
        <f>+AS24</f>
        <v>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Q19" zoomScaleNormal="100" workbookViewId="0">
      <selection activeCell="AU18" sqref="AU18:AU20"/>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3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3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101.2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71.5</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29.7</v>
      </c>
      <c r="AV20" s="533" t="s">
        <v>198</v>
      </c>
      <c r="AW20" s="762"/>
      <c r="AX20" s="762"/>
    </row>
    <row r="21" spans="2:51"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122.1</v>
      </c>
      <c r="E24" s="729"/>
      <c r="F24" s="729"/>
      <c r="G24" s="211" t="s">
        <v>198</v>
      </c>
      <c r="H24" s="707">
        <f>+F12</f>
        <v>101.2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101.2</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101.2</v>
      </c>
      <c r="Q27" s="712"/>
      <c r="R27" s="712"/>
      <c r="S27" s="712"/>
      <c r="T27" s="54" t="s">
        <v>38</v>
      </c>
      <c r="U27" s="74"/>
      <c r="V27" s="74"/>
      <c r="Y27" s="72" t="s">
        <v>39</v>
      </c>
      <c r="Z27" s="75"/>
      <c r="AH27" s="63"/>
      <c r="AI27" s="63"/>
      <c r="AJ27" s="63"/>
      <c r="AK27" s="63"/>
      <c r="AL27" s="675">
        <f>+AH18+P27</f>
        <v>101.2</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101.2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122.1</v>
      </c>
      <c r="E29" s="729"/>
      <c r="F29" s="729"/>
      <c r="G29" s="211" t="s">
        <v>198</v>
      </c>
      <c r="H29" s="707">
        <f>+AL27</f>
        <v>101.2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122.1</v>
      </c>
      <c r="E30" s="729"/>
      <c r="F30" s="729"/>
      <c r="G30" s="211" t="s">
        <v>198</v>
      </c>
      <c r="H30" s="707">
        <f>+AL30</f>
        <v>79.400000000000006</v>
      </c>
      <c r="I30" s="708"/>
      <c r="J30" s="211" t="s">
        <v>198</v>
      </c>
      <c r="M30" s="681"/>
      <c r="P30" s="66"/>
      <c r="R30" s="711">
        <f>+ROUND(AA28,1)+ROUND(AA29,1)+ROUND(AA30,1)</f>
        <v>101.2</v>
      </c>
      <c r="S30" s="712"/>
      <c r="T30" s="712"/>
      <c r="U30" s="712"/>
      <c r="V30" s="54" t="s">
        <v>16</v>
      </c>
      <c r="Y30" s="713" t="s">
        <v>186</v>
      </c>
      <c r="Z30" s="714"/>
      <c r="AA30" s="669"/>
      <c r="AB30" s="670"/>
      <c r="AC30" s="670"/>
      <c r="AD30" s="670"/>
      <c r="AE30" s="670"/>
      <c r="AF30" s="54" t="s">
        <v>13</v>
      </c>
      <c r="AL30" s="661">
        <v>79.400000000000006</v>
      </c>
      <c r="AM30" s="662"/>
      <c r="AN30" s="662"/>
      <c r="AO30" s="662"/>
      <c r="AP30" s="62" t="s">
        <v>13</v>
      </c>
      <c r="AS30" s="706"/>
      <c r="AT30" s="703"/>
      <c r="AU30" s="703"/>
      <c r="AV30" s="704"/>
      <c r="AW30" s="498"/>
    </row>
    <row r="31" spans="2:51" ht="27" customHeight="1" thickTop="1" thickBot="1">
      <c r="B31" s="740" t="s">
        <v>226</v>
      </c>
      <c r="C31" s="741"/>
      <c r="D31" s="729">
        <v>122.1</v>
      </c>
      <c r="E31" s="729"/>
      <c r="F31" s="729"/>
      <c r="G31" s="211" t="s">
        <v>198</v>
      </c>
      <c r="H31" s="707">
        <f>+AS24</f>
        <v>101.2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29.34782608695652</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22"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3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875" style="50" customWidth="1"/>
    <col min="7" max="7" width="2.375" style="50" customWidth="1"/>
    <col min="8" max="8" width="10.375" style="50" customWidth="1"/>
    <col min="9" max="9" width="2.375" style="50" customWidth="1"/>
    <col min="10" max="11" width="2.5" style="50" customWidth="1"/>
    <col min="12" max="15" width="2.875" style="50" customWidth="1"/>
    <col min="16" max="16" width="3" style="50" customWidth="1"/>
    <col min="17" max="19" width="4.875" style="50" customWidth="1"/>
    <col min="20" max="22" width="2.875" style="50" customWidth="1"/>
    <col min="23" max="24" width="2.5" style="50" customWidth="1"/>
    <col min="25" max="25" width="2.875" style="50" customWidth="1"/>
    <col min="26" max="26" width="7.875" style="50" customWidth="1"/>
    <col min="27" max="27" width="4.875" style="50" customWidth="1"/>
    <col min="28" max="28" width="2" style="50" customWidth="1"/>
    <col min="29" max="30" width="2.375" style="50" customWidth="1"/>
    <col min="31" max="31" width="3.125" style="50" customWidth="1"/>
    <col min="32" max="33" width="2.375" style="50" customWidth="1"/>
    <col min="34" max="34" width="2.875" style="50" customWidth="1"/>
    <col min="35" max="35" width="7.875" style="50" customWidth="1"/>
    <col min="36" max="37" width="4.375" style="50" customWidth="1"/>
    <col min="38" max="38" width="3.375" style="50" customWidth="1"/>
    <col min="39" max="40" width="2.875" style="50" customWidth="1"/>
    <col min="41" max="41" width="10.875" style="50" customWidth="1"/>
    <col min="42" max="42" width="2.875" style="50" customWidth="1"/>
    <col min="43" max="44" width="2.5" style="50" customWidth="1"/>
    <col min="45" max="45" width="2.875" style="50" customWidth="1"/>
    <col min="46" max="46" width="7.875" style="50" customWidth="1"/>
    <col min="47" max="47" width="11.875" style="50" customWidth="1"/>
    <col min="48" max="48" width="1.875" style="50" customWidth="1"/>
    <col min="49" max="49" width="5.375" style="50" customWidth="1"/>
    <col min="50" max="58" width="9" style="50"/>
    <col min="59" max="59" width="16.1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東芝エネルギーシステムズ株式会社　京浜事業所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3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3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551.6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3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573.70000000000005</v>
      </c>
      <c r="E24" s="729"/>
      <c r="F24" s="729"/>
      <c r="G24" s="211" t="s">
        <v>198</v>
      </c>
      <c r="H24" s="707">
        <f>+F12</f>
        <v>551.6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551.6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551.6</v>
      </c>
      <c r="Q27" s="712"/>
      <c r="R27" s="712"/>
      <c r="S27" s="712"/>
      <c r="T27" s="54" t="s">
        <v>38</v>
      </c>
      <c r="U27" s="74"/>
      <c r="V27" s="74"/>
      <c r="Y27" s="72" t="s">
        <v>39</v>
      </c>
      <c r="Z27" s="75"/>
      <c r="AH27" s="63"/>
      <c r="AI27" s="63"/>
      <c r="AJ27" s="63"/>
      <c r="AK27" s="63"/>
      <c r="AL27" s="675">
        <f>+AH18+P27</f>
        <v>551.6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551.6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573.70000000000005</v>
      </c>
      <c r="E29" s="729"/>
      <c r="F29" s="729"/>
      <c r="G29" s="211" t="s">
        <v>198</v>
      </c>
      <c r="H29" s="707">
        <f>+AL27</f>
        <v>551.6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551.6</v>
      </c>
      <c r="S30" s="712"/>
      <c r="T30" s="712"/>
      <c r="U30" s="712"/>
      <c r="V30" s="54" t="s">
        <v>16</v>
      </c>
      <c r="Y30" s="713" t="s">
        <v>186</v>
      </c>
      <c r="Z30" s="714"/>
      <c r="AA30" s="669"/>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573.70000000000005</v>
      </c>
      <c r="E31" s="729"/>
      <c r="F31" s="729"/>
      <c r="G31" s="211" t="s">
        <v>198</v>
      </c>
      <c r="H31" s="707">
        <f>+AS24</f>
        <v>551.6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2025-05-29T02:13:34Z</dcterms:created>
  <dcterms:modified xsi:type="dcterms:W3CDTF">2025-05-29T02:13:34Z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