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2D21B8C9-508D-4356-8400-481BF4232BCF}" xr6:coauthVersionLast="47" xr6:coauthVersionMax="47" xr10:uidLastSave="{00000000-0000-0000-0000-000000000000}"/>
  <bookViews>
    <workbookView xWindow="-120" yWindow="-120" windowWidth="29040" windowHeight="1599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P22" i="77"/>
  <c r="K51" i="94" s="1"/>
  <c r="AL31" i="76"/>
  <c r="J52" i="94" s="1"/>
  <c r="P22" i="76"/>
  <c r="J51"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Y18" i="77"/>
  <c r="P16" i="77" s="1"/>
  <c r="K50" i="94" s="1"/>
  <c r="W38" i="94" l="1"/>
  <c r="W37" i="94" s="1"/>
  <c r="W19" i="94" s="1"/>
  <c r="U45" i="94"/>
  <c r="J38" i="94"/>
  <c r="J37" i="94" s="1"/>
  <c r="I38" i="94"/>
  <c r="I37" i="94" s="1"/>
  <c r="J19" i="94"/>
  <c r="J14" i="94" s="1"/>
  <c r="P16" i="82"/>
  <c r="U50" i="94" s="1"/>
  <c r="R45" i="94"/>
  <c r="Q18" i="94"/>
  <c r="Q17" i="94"/>
  <c r="Q16" i="94"/>
  <c r="Q15" i="94"/>
  <c r="Q14" i="94"/>
  <c r="Q13" i="94"/>
  <c r="Q12" i="94"/>
  <c r="Q11" i="94"/>
  <c r="Q10" i="94"/>
  <c r="Q9" i="94"/>
  <c r="Q55" i="94" s="1"/>
  <c r="J18"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AL31" i="77" s="1"/>
  <c r="K52" i="94" s="1"/>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31" i="74" s="1"/>
  <c r="H52" i="94" s="1"/>
  <c r="AL27" i="81"/>
  <c r="Y18" i="81"/>
  <c r="X47" i="94"/>
  <c r="X21" i="94"/>
  <c r="X29" i="94"/>
  <c r="X41" i="94"/>
  <c r="Y18" i="75"/>
  <c r="AL27" i="75"/>
  <c r="AL31" i="75" s="1"/>
  <c r="I52" i="94" s="1"/>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L31" i="84" s="1"/>
  <c r="T52" i="94" s="1"/>
  <c r="J10" i="94" l="1"/>
  <c r="J17" i="94"/>
  <c r="J9" i="94"/>
  <c r="J55" i="94" s="1"/>
  <c r="J12" i="94"/>
  <c r="J1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<sst xmlns="http://schemas.openxmlformats.org/spreadsheetml/2006/main" count="2830" uniqueCount="434">
  <si>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</si>
  <si>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</si>
  <si>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</si>
  <si>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</si>
  <si>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</si>
  <si>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</si>
  <si>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</si>
  <si>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</si>
  <si>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</si>
  <si>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</si>
  <si>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</si>
  <si>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</si>
  <si>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</si>
  <si>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</si>
  <si>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</si>
  <si>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</si>
  <si>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</si>
  <si>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</si>
  <si>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</si>
  <si>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</si>
  <si>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</si>
  <si>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</si>
  <si>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</si>
  <si>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</si>
  <si>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</si>
  <si>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</si>
  <si>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</si>
  <si>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</si>
  <si>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</si>
  <si>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</si>
  <si>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</si>
  <si>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</si>
  <si>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</si>
  <si>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</si>
  <si>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</si>
  <si>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</si>
  <si>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</si>
  <si>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</si>
  <si>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</si>
  <si>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</si>
  <si>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</si>
  <si>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</si>
  <si>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</si>
  <si>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</si>
  <si>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</si>
  <si>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</si>
  <si>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</si>
  <si>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</si>
  <si>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</si>
  <si>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</si>
  <si>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</si>
  <si>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</si>
  <si>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</si>
  <si>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</si>
  <si>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</si>
  <si>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</si>
  <si>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</si>
  <si>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</si>
  <si>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</si>
  <si>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</si>
  <si>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</si>
  <si>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</si>
  <si>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</si>
  <si>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</si>
  <si>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</si>
  <si>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</si>
  <si>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</si>
  <si>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</si>
  <si>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</si>
  <si>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</si>
  <si>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</si>
  <si>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</si>
  <si>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</si>
  <si>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</si>
  <si>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</si>
  <si>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</si>
  <si>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</si>
  <si>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</si>
  <si>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</si>
  <si>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</si>
  <si>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</si>
  <si>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</si>
  <si>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</si>
  <si>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</si>
  <si>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</si>
  <si>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</si>
  <si>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</si>
  <si>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</si>
  <si>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</si>
  <si>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</si>
  <si>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</si>
  <si>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</si>
  <si>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</si>
  <si>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</si>
  <si>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</si>
  <si>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</si>
  <si>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</si>
  <si>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</si>
  <si>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</si>
  <si>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</si>
  <si>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</si>
  <si>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</si>
  <si>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</si>
  <si>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</si>
  <si>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</si>
  <si>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</si>
  <si>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</si>
  <si>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</si>
  <si>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</si>
  <si>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</si>
  <si>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</si>
  <si>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</si>
  <si>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</si>
  <si>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</si>
  <si>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</si>
  <si>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</si>
  <si>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</si>
  <si>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</si>
  <si>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</si>
  <si>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</si>
  <si>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</si>
  <si>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</si>
  <si>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</si>
  <si>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</si>
  <si>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</si>
  <si>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</si>
  <si>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</si>
  <si>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</si>
  <si>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</si>
  <si>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</si>
  <si>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</si>
  <si>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</si>
  <si>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</si>
  <si>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</si>
  <si>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</si>
  <si>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</si>
  <si>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</si>
  <si>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</si>
  <si>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</si>
  <si>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</si>
  <si>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</si>
  <si>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</si>
  <si>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</si>
  <si>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</si>
  <si>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</si>
  <si>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</si>
  <si>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</si>
  <si>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</si>
  <si>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</si>
  <si>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</si>
  <si>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</si>
  <si>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</si>
  <si>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</si>
  <si>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</si>
  <si>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</si>
  <si>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</si>
  <si>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</si>
  <si>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</si>
  <si>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</si>
  <si>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</si>
  <si>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</si>
  <si>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</si>
  <si>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</si>
  <si>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</si>
  <si>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</si>
  <si>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</si>
  <si>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</si>
  <si>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</si>
  <si>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</si>
  <si>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</si>
  <si>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</si>
  <si>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</si>
  <si>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</si>
  <si>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</si>
  <si>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</si>
  <si>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</si>
  <si>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</si>
  <si>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</si>
  <si>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</si>
  <si>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</si>
  <si>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</si>
  <si>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</si>
  <si>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</si>
  <si>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</si>
  <si>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</si>
  <si>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</si>
  <si>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</si>
  <si>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</si>
  <si>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</si>
  <si>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</si>
  <si>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</si>
  <si>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</si>
  <si>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</si>
  <si>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</si>
  <si>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</si>
  <si>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</si>
  <si>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</si>
  <si>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</si>
  <si>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</si>
  <si>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</si>
  <si>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</si>
  <si>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</si>
  <si>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</si>
  <si>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</si>
  <si>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</si>
  <si>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</si>
  <si>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</si>
  <si>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</si>
  <si>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</si>
  <si>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</si>
  <si>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</si>
  <si>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</si>
  <si>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</si>
  <si>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</si>
  <si>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</si>
  <si>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</si>
  <si>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</si>
  <si>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</si>
  <si>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</si>
  <si>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</si>
  <si>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</si>
  <si>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</si>
  <si>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</si>
  <si>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</si>
  <si>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</si>
  <si>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</si>
  <si>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</si>
  <si>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</si>
  <si>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</si>
  <si>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</si>
  <si>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</si>
  <si>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</si>
  <si>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</si>
  <si>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</si>
  <si>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</si>
  <si>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</si>
  <si>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</si>
  <si>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</si>
  <si>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</si>
  <si>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</si>
  <si>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</si>
  <si>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</si>
  <si>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</si>
  <si>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</si>
  <si>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</si>
  <si>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</si>
  <si>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</si>
  <si>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</si>
  <si>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</si>
  <si>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</si>
  <si>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</si>
  <si>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</si>
  <si>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</si>
  <si>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</si>
  <si>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</si>
  <si>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</si>
  <si>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</si>
  <si>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</si>
  <si>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</si>
  <si>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</si>
  <si>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</si>
  <si>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</si>
  <si>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</si>
  <si>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</si>
  <si>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</si>
  <si>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</si>
  <si>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</si>
  <si>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</si>
  <si>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</si>
  <si>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</si>
  <si>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</si>
  <si>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</si>
  <si>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</si>
  <si>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</si>
  <si>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</si>
  <si>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</si>
  <si>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</si>
  <si>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</si>
  <si>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</si>
  <si>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</si>
  <si>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</si>
  <si>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</si>
  <si>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</si>
  <si>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</si>
  <si>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</si>
  <si>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</si>
  <si>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</si>
  <si>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</si>
  <si>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</si>
  <si>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</si>
  <si>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</si>
  <si>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</si>
  <si>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</si>
  <si>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</si>
  <si>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</si>
  <si>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</si>
  <si>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</si>
  <si>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</si>
  <si>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</si>
  <si>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</si>
  <si>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</si>
  <si>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</si>
  <si>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</si>
  <si>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</si>
  <si>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</si>
  <si>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</si>
  <si>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</si>
  <si>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</si>
  <si>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</si>
  <si>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</si>
  <si>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</si>
  <si>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</si>
  <si>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</si>
  <si>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</si>
  <si>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</si>
  <si>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</si>
  <si>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</si>
  <si>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</si>
  <si>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</si>
  <si>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</si>
  <si>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</si>
  <si>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</si>
  <si>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</si>
  <si>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</si>
  <si>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</si>
  <si>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</si>
  <si>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</si>
  <si>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</si>
  <si>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</si>
  <si>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</si>
  <si>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</si>
  <si>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</si>
  <si>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</si>
  <si>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</si>
  <si>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</si>
  <si>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</si>
  <si>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</si>
  <si>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</si>
  <si>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</si>
  <si>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</si>
  <si>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</si>
  <si>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</si>
  <si>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</si>
  <si>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</si>
  <si>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</si>
  <si>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</si>
  <si>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</si>
  <si>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</si>
  <si>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</si>
  <si>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</si>
  <si>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</si>
  <si>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</si>
  <si>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</si>
  <si>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</si>
  <si>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</si>
  <si>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</si>
  <si>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</si>
  <si>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</si>
  <si>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</si>
  <si>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</si>
  <si>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</si>
  <si>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</si>
  <si>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</si>
  <si>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</si>
  <si>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</si>
  <si>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</si>
  <si>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</si>
  <si>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</si>
  <si>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</si>
  <si>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</si>
  <si>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</si>
  <si>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</si>
  <si>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</si>
  <si>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</si>
  <si>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</si>
  <si>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</si>
  <si>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</si>
  <si>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</si>
  <si>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</si>
  <si>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</si>
  <si>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</si>
  <si>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</si>
  <si>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</si>
  <si>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</si>
  <si>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</si>
  <si>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</si>
  <si>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</si>
  <si>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</si>
  <si>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</si>
  <si>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</si>
  <si>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</si>
  <si>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</si>
  <si>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</si>
  <si>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</si>
  <si>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</si>
  <si>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</si>
  <si>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</si>
  <si>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</si>
  <si>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</si>
  <si>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</si>
  <si>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</si>
  <si>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</si>
  <si>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</si>
  <si>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</si>
  <si>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</si>
  <si>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</si>
  <si>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</si>
  <si>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</si>
  <si>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</si>
  <si>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</si>
  <si>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</si>
  <si>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</si>
  <si>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</si>
  <si>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</si>
  <si>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</si>
  <si>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</si>
  <si>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</si>
  <si>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</si>
  <si>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</si>
  <si>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</si>
  <si>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</si>
  <si>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</si>
  <si>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</si>
  <si>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</si>
  <si>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</si>
  <si>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０４５－５１１－１７８０</t>
    <phoneticPr fontId="3"/>
  </si>
  <si>
    <t>令和  7 年   6月  30日</t>
    <phoneticPr fontId="3"/>
  </si>
  <si>
    <t>○</t>
  </si>
  <si>
    <t>横浜市鶴見区末広町１－１</t>
    <phoneticPr fontId="3"/>
  </si>
  <si>
    <t>AGC株式会社AGC横浜テクニカルセンター　　　常務執行役員センター長　峯伸也</t>
    <phoneticPr fontId="3"/>
  </si>
  <si>
    <t>AGC横浜テクニカルセンター</t>
    <phoneticPr fontId="3"/>
  </si>
  <si>
    <t>横浜市長</t>
    <phoneticPr fontId="3"/>
  </si>
  <si>
    <t>Ｅ21－窯業・土石製品製造業</t>
    <phoneticPr fontId="3"/>
  </si>
  <si>
    <t>ガラス・土石製品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</si>
</sst>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58" zoomScaleNormal="100" zoomScaleSheetLayoutView="100" workbookViewId="0">
      <selection activeCell="B97" sqref="B97"/>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427</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426</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428</v>
      </c>
      <c r="K39" s="520"/>
      <c r="L39" s="521"/>
      <c r="M39" s="521"/>
      <c r="N39" s="521"/>
      <c r="O39" s="522"/>
      <c r="Q39" s="19"/>
      <c r="R39" s="97"/>
    </row>
    <row r="40" spans="1:19" ht="26.25" customHeight="1">
      <c r="C40" s="86"/>
      <c r="D40" s="23"/>
      <c r="E40" s="23"/>
      <c r="F40" s="23"/>
      <c r="G40" s="23"/>
      <c r="H40" s="24" t="s">
        <v>7</v>
      </c>
      <c r="I40" s="24"/>
      <c r="J40" s="520" t="s">
        <v>429</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425</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430</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2021</v>
      </c>
      <c r="N48" s="546"/>
      <c r="O48" s="547"/>
    </row>
    <row r="49" spans="3:48" ht="18.75" customHeight="1">
      <c r="C49" s="527" t="s">
        <v>11</v>
      </c>
      <c r="D49" s="528"/>
      <c r="E49" s="529"/>
      <c r="F49" s="555" t="s">
        <v>428</v>
      </c>
      <c r="G49" s="556"/>
      <c r="H49" s="556"/>
      <c r="I49" s="556"/>
      <c r="J49" s="556"/>
      <c r="K49" s="556"/>
      <c r="L49" s="443" t="s">
        <v>134</v>
      </c>
      <c r="M49" s="446"/>
      <c r="N49" s="548" t="s">
        <v>425</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432</v>
      </c>
      <c r="G52" s="562"/>
      <c r="H52" s="562"/>
      <c r="I52" s="562"/>
      <c r="J52" s="31" t="s">
        <v>47</v>
      </c>
      <c r="K52" s="31"/>
      <c r="L52" s="563" t="s">
        <v>433</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v>5674</v>
      </c>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1801</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75.63</v>
      </c>
      <c r="I63" s="272" t="s">
        <v>4</v>
      </c>
      <c r="J63" s="493" t="s">
        <v>228</v>
      </c>
      <c r="K63" s="494"/>
      <c r="L63" s="495"/>
      <c r="M63" s="577">
        <f>+別紙!X14</f>
        <v>75.63</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75.63</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51.34</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62.76</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0.13</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0.13</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0.13</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6.31</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4.79</v>
      </c>
      <c r="E24" s="650"/>
      <c r="F24" s="650"/>
      <c r="G24" s="199" t="s">
        <v>158</v>
      </c>
      <c r="H24" s="695">
        <f>+F12</f>
        <v>6.31</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6.31</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6.31</v>
      </c>
      <c r="Q27" s="676"/>
      <c r="R27" s="676"/>
      <c r="S27" s="676"/>
      <c r="T27" s="52" t="s">
        <v>38</v>
      </c>
      <c r="U27" s="72"/>
      <c r="V27" s="72"/>
      <c r="Y27" s="70" t="s">
        <v>39</v>
      </c>
      <c r="Z27" s="73"/>
      <c r="AH27" s="61"/>
      <c r="AI27" s="61"/>
      <c r="AJ27" s="61"/>
      <c r="AK27" s="61"/>
      <c r="AL27" s="655">
        <f>+AH18+P27</f>
        <v>6.31</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6.31</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4.79</v>
      </c>
      <c r="E29" s="650"/>
      <c r="F29" s="650"/>
      <c r="G29" s="199" t="s">
        <v>158</v>
      </c>
      <c r="H29" s="695">
        <f>+AL27</f>
        <v>6.31</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6.31</v>
      </c>
      <c r="I30" s="692"/>
      <c r="J30" s="199" t="s">
        <v>158</v>
      </c>
      <c r="M30" s="660"/>
      <c r="P30" s="64"/>
      <c r="R30" s="675">
        <f>+ROUND(AA28,2)+ROUND(AA29,2)+ROUND(AA30,2)</f>
        <v>6.31</v>
      </c>
      <c r="S30" s="676"/>
      <c r="T30" s="676"/>
      <c r="U30" s="676"/>
      <c r="V30" s="52" t="s">
        <v>16</v>
      </c>
      <c r="Y30" s="677" t="s">
        <v>148</v>
      </c>
      <c r="Z30" s="678"/>
      <c r="AA30" s="649">
        <v>0</v>
      </c>
      <c r="AB30" s="650"/>
      <c r="AC30" s="650"/>
      <c r="AD30" s="650"/>
      <c r="AE30" s="650"/>
      <c r="AF30" s="52" t="s">
        <v>13</v>
      </c>
      <c r="AL30" s="620">
        <v>6.31</v>
      </c>
      <c r="AM30" s="628"/>
      <c r="AN30" s="628"/>
      <c r="AO30" s="628"/>
      <c r="AP30" s="60" t="s">
        <v>13</v>
      </c>
      <c r="AS30" s="691"/>
      <c r="AT30" s="688"/>
      <c r="AU30" s="688"/>
      <c r="AV30" s="689"/>
      <c r="AW30" s="469"/>
    </row>
    <row r="31" spans="2:49" ht="27" customHeight="1" thickTop="1" thickBot="1">
      <c r="B31" s="681" t="s">
        <v>167</v>
      </c>
      <c r="C31" s="682"/>
      <c r="D31" s="650">
        <v>4.79</v>
      </c>
      <c r="E31" s="650"/>
      <c r="F31" s="650"/>
      <c r="G31" s="199" t="s">
        <v>158</v>
      </c>
      <c r="H31" s="695">
        <f>+AS24</f>
        <v>6.31</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4" zoomScaleNormal="100" workbookViewId="0">
      <selection activeCell="A32" sqref="A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16.47</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9.24</v>
      </c>
      <c r="E24" s="650"/>
      <c r="F24" s="650"/>
      <c r="G24" s="199" t="s">
        <v>158</v>
      </c>
      <c r="H24" s="695">
        <f>+F12</f>
        <v>16.47</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16.47</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16.47</v>
      </c>
      <c r="Q27" s="676"/>
      <c r="R27" s="676"/>
      <c r="S27" s="676"/>
      <c r="T27" s="52" t="s">
        <v>38</v>
      </c>
      <c r="U27" s="72"/>
      <c r="V27" s="72"/>
      <c r="Y27" s="70" t="s">
        <v>39</v>
      </c>
      <c r="Z27" s="73"/>
      <c r="AH27" s="61"/>
      <c r="AI27" s="61"/>
      <c r="AJ27" s="61"/>
      <c r="AK27" s="61"/>
      <c r="AL27" s="655">
        <f>+AH18+P27</f>
        <v>16.47</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16.47</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9.24</v>
      </c>
      <c r="E29" s="650"/>
      <c r="F29" s="650"/>
      <c r="G29" s="199" t="s">
        <v>158</v>
      </c>
      <c r="H29" s="695">
        <f>+AL27</f>
        <v>16.47</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0.51</v>
      </c>
      <c r="I30" s="692"/>
      <c r="J30" s="199" t="s">
        <v>158</v>
      </c>
      <c r="M30" s="660"/>
      <c r="P30" s="64"/>
      <c r="R30" s="675">
        <f>+ROUND(AA28,2)+ROUND(AA29,2)+ROUND(AA30,2)</f>
        <v>16.47</v>
      </c>
      <c r="S30" s="676"/>
      <c r="T30" s="676"/>
      <c r="U30" s="676"/>
      <c r="V30" s="52" t="s">
        <v>16</v>
      </c>
      <c r="Y30" s="677" t="s">
        <v>148</v>
      </c>
      <c r="Z30" s="678"/>
      <c r="AA30" s="649">
        <v>0</v>
      </c>
      <c r="AB30" s="650"/>
      <c r="AC30" s="650"/>
      <c r="AD30" s="650"/>
      <c r="AE30" s="650"/>
      <c r="AF30" s="52" t="s">
        <v>13</v>
      </c>
      <c r="AL30" s="620">
        <v>0.51</v>
      </c>
      <c r="AM30" s="628"/>
      <c r="AN30" s="628"/>
      <c r="AO30" s="628"/>
      <c r="AP30" s="60" t="s">
        <v>13</v>
      </c>
      <c r="AS30" s="691"/>
      <c r="AT30" s="688"/>
      <c r="AU30" s="688"/>
      <c r="AV30" s="689"/>
      <c r="AW30" s="469"/>
    </row>
    <row r="31" spans="2:49" ht="27" customHeight="1" thickTop="1" thickBot="1">
      <c r="B31" s="681" t="s">
        <v>167</v>
      </c>
      <c r="C31" s="682"/>
      <c r="D31" s="650">
        <v>9.24</v>
      </c>
      <c r="E31" s="650"/>
      <c r="F31" s="650"/>
      <c r="G31" s="199" t="s">
        <v>158</v>
      </c>
      <c r="H31" s="695">
        <f>+AS24</f>
        <v>16.47</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24" zoomScaleNormal="100" workbookViewId="0">
      <selection activeCell="D24" sqref="D24:F2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0.05</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0.05</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0.05</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0.05</v>
      </c>
      <c r="Q27" s="676"/>
      <c r="R27" s="676"/>
      <c r="S27" s="676"/>
      <c r="T27" s="52" t="s">
        <v>38</v>
      </c>
      <c r="U27" s="72"/>
      <c r="V27" s="72"/>
      <c r="Y27" s="70" t="s">
        <v>39</v>
      </c>
      <c r="Z27" s="73"/>
      <c r="AH27" s="61"/>
      <c r="AI27" s="61"/>
      <c r="AJ27" s="61"/>
      <c r="AK27" s="61"/>
      <c r="AL27" s="655">
        <f>+AH18+P27</f>
        <v>0.05</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0.05</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0.05</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0.05</v>
      </c>
      <c r="I30" s="692"/>
      <c r="J30" s="199" t="s">
        <v>158</v>
      </c>
      <c r="M30" s="660"/>
      <c r="P30" s="64"/>
      <c r="R30" s="675">
        <f>+ROUND(AA28,2)+ROUND(AA29,2)+ROUND(AA30,2)</f>
        <v>0.05</v>
      </c>
      <c r="S30" s="676"/>
      <c r="T30" s="676"/>
      <c r="U30" s="676"/>
      <c r="V30" s="52" t="s">
        <v>16</v>
      </c>
      <c r="Y30" s="677" t="s">
        <v>148</v>
      </c>
      <c r="Z30" s="678"/>
      <c r="AA30" s="649">
        <v>0</v>
      </c>
      <c r="AB30" s="650"/>
      <c r="AC30" s="650"/>
      <c r="AD30" s="650"/>
      <c r="AE30" s="650"/>
      <c r="AF30" s="52" t="s">
        <v>13</v>
      </c>
      <c r="AL30" s="620">
        <v>0.05</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0.05</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0.09</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0.09</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0.09</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0.01</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0.01</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0.01</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0.01</v>
      </c>
      <c r="Q27" s="676"/>
      <c r="R27" s="676"/>
      <c r="S27" s="676"/>
      <c r="T27" s="52" t="s">
        <v>13</v>
      </c>
      <c r="U27" s="72"/>
      <c r="V27" s="72"/>
      <c r="Y27" s="70" t="s">
        <v>30</v>
      </c>
      <c r="Z27" s="73"/>
      <c r="AH27" s="61"/>
      <c r="AI27" s="61"/>
      <c r="AJ27" s="61"/>
      <c r="AK27" s="61"/>
      <c r="AL27" s="655">
        <f>+AH18+P27</f>
        <v>0.01</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0.01</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0.01</v>
      </c>
      <c r="I29" s="692"/>
      <c r="J29" s="199" t="s">
        <v>158</v>
      </c>
      <c r="M29" s="660"/>
      <c r="P29" s="64"/>
      <c r="Q29" s="147"/>
      <c r="R29" s="59" t="s">
        <v>144</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0.01</v>
      </c>
      <c r="S30" s="676"/>
      <c r="T30" s="676"/>
      <c r="U30" s="676"/>
      <c r="V30" s="52" t="s">
        <v>13</v>
      </c>
      <c r="Y30" s="677" t="s">
        <v>148</v>
      </c>
      <c r="Z30" s="678"/>
      <c r="AA30" s="649">
        <v>0</v>
      </c>
      <c r="AB30" s="650"/>
      <c r="AC30" s="650"/>
      <c r="AD30" s="650"/>
      <c r="AE30" s="650"/>
      <c r="AF30" s="52" t="s">
        <v>13</v>
      </c>
      <c r="AL30" s="620">
        <v>0</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0.01</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K19" sqref="K19"/>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AGC横浜テクニカルセンター</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8.3000000000000007</v>
      </c>
      <c r="H9" s="383">
        <f>IF(OR(ｲ.特管廃酸!D24&gt;0,ｲ.特管廃酸!D24&lt;0),ｲ.特管廃酸!D24,IF(H$19&gt;0,"0",0))</f>
        <v>21.54</v>
      </c>
      <c r="I9" s="383">
        <f>IF(OR(ｳ.特管廃ｱﾙｶﾘ!D24&gt;0,ｳ.特管廃ｱﾙｶﾘ!D24&lt;0),ｳ.特管廃ｱﾙｶﾘ!D24,IF(I$19&gt;0,"0",0))</f>
        <v>7.17</v>
      </c>
      <c r="J9" s="383">
        <f>IF(OR(ｴ.感染性廃棄物!$D24&gt;0,ｴ.感染性廃棄物!$D24&lt;0),ｴ.感染性廃棄物!D24,IF(J$19&gt;0,"0",0))</f>
        <v>0.08</v>
      </c>
      <c r="K9" s="383">
        <f>IF(OR(ｵ.廃PCB等!$D24&gt;0,ｵ.廃PCB等!$D24&lt;0),ｵ.廃PCB等!D24,IF(K$19&gt;0,"0",0))</f>
        <v>24.29</v>
      </c>
      <c r="L9" s="383" t="str">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0.13</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4.79</v>
      </c>
      <c r="T9" s="383">
        <f>IF(OR(ｾ.有害汚泥!D24&gt;0,ｾ.有害汚泥!D24&lt;0),ｾ.有害汚泥!D24,IF(T$19&gt;0,"0",0))</f>
        <v>9.24</v>
      </c>
      <c r="U9" s="383" t="str">
        <f>IF(OR(ｿ.有害廃酸!D24&gt;0,ｿ.有害廃酸!D24&lt;0),ｿ.有害廃酸!D24,IF(U$19&gt;0,"0",0))</f>
        <v>0</v>
      </c>
      <c r="V9" s="383">
        <f>IF(OR(ﾀ.有害廃ｱﾙｶﾘ!D24&gt;0,ﾀ.有害廃ｱﾙｶﾘ!D24&lt;0),ﾀ.有害廃ｱﾙｶﾘ!D24,IF(V$19&gt;0,"0",0))</f>
        <v>0.09</v>
      </c>
      <c r="W9" s="383" t="str">
        <f>IF(OR(ﾁ.廃水銀等!D24&gt;0,ﾁ.廃水銀等!D24&lt;0),ﾁ.廃水銀等!D24,IF(W$19&gt;0,"0",0))</f>
        <v>0</v>
      </c>
      <c r="X9" s="384">
        <f t="shared" ref="X9:X18" si="0">IF(SUM(G9:W9)&gt;0,SUM(G9:W9),IF(X$19&gt;0,"0",0))</f>
        <v>75.63</v>
      </c>
    </row>
    <row r="10" spans="2:24" ht="24" customHeight="1">
      <c r="B10" s="173" t="s">
        <v>327</v>
      </c>
      <c r="C10" s="758" t="s">
        <v>244</v>
      </c>
      <c r="D10" s="758"/>
      <c r="E10" s="758"/>
      <c r="F10" s="759"/>
      <c r="G10" s="385" t="str">
        <f>IF(OR(ｱ.特管廃油!D25&gt;0,ｱ.特管廃油!D25&lt;0),ｱ.特管廃油!D25,IF(G$19&gt;0,"0",0))</f>
        <v>0</v>
      </c>
      <c r="H10" s="385" t="str">
        <f>IF(OR(ｲ.特管廃酸!D25&gt;0,ｲ.特管廃酸!D25&lt;0),ｲ.特管廃酸!D25,IF(H$19&gt;0,"0",0))</f>
        <v>0</v>
      </c>
      <c r="I10" s="385" t="str">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t="str">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t="str">
        <f>IF(OR(ｽ.有害廃油!D25&gt;0,ｽ.有害廃油!D25&lt;0),ｽ.有害廃油!D25,IF(S$19&gt;0,"0",0))</f>
        <v>0</v>
      </c>
      <c r="T10" s="385" t="str">
        <f>IF(OR(ｾ.有害汚泥!D25&gt;0,ｾ.有害汚泥!D25&lt;0),ｾ.有害汚泥!D25,IF(T$19&gt;0,"0",0))</f>
        <v>0</v>
      </c>
      <c r="U10" s="385" t="str">
        <f>IF(OR(ｿ.有害廃酸!D25&gt;0,ｿ.有害廃酸!D25&lt;0),ｿ.有害廃酸!D25,IF(U$19&gt;0,"0",0))</f>
        <v>0</v>
      </c>
      <c r="V10" s="385">
        <f>IF(OR(ﾀ.有害廃ｱﾙｶﾘ!D25&gt;0,ﾀ.有害廃ｱﾙｶﾘ!D25&lt;0),ﾀ.有害廃ｱﾙｶﾘ!D25,IF(V$19&gt;0,"0",0))</f>
        <v>0</v>
      </c>
      <c r="W10" s="383" t="str">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t="str">
        <f>IF(OR(ｲ.特管廃酸!D26&gt;0,ｲ.特管廃酸!D26&lt;0),ｲ.特管廃酸!D26,IF(H$19&gt;0,"0",0))</f>
        <v>0</v>
      </c>
      <c r="I11" s="387" t="str">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t="str">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t="str">
        <f>IF(OR(ｽ.有害廃油!D26&gt;0,ｽ.有害廃油!D26&lt;0),ｽ.有害廃油!D26,IF(S$19&gt;0,"0",0))</f>
        <v>0</v>
      </c>
      <c r="T11" s="387" t="str">
        <f>IF(OR(ｾ.有害汚泥!D26&gt;0,ｾ.有害汚泥!D26&lt;0),ｾ.有害汚泥!D26,IF(T$19&gt;0,"0",0))</f>
        <v>0</v>
      </c>
      <c r="U11" s="387" t="str">
        <f>IF(OR(ｿ.有害廃酸!D26&gt;0,ｿ.有害廃酸!D26&lt;0),ｿ.有害廃酸!D26,IF(U$19&gt;0,"0",0))</f>
        <v>0</v>
      </c>
      <c r="V11" s="387">
        <f>IF(OR(ﾀ.有害廃ｱﾙｶﾘ!D26&gt;0,ﾀ.有害廃ｱﾙｶﾘ!D26&lt;0),ﾀ.有害廃ｱﾙｶﾘ!D26,IF(V$19&gt;0,"0",0))</f>
        <v>0</v>
      </c>
      <c r="W11" s="388" t="str">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t="str">
        <f>IF(OR(ｲ.特管廃酸!D27&gt;0,ｲ.特管廃酸!D27&lt;0),ｲ.特管廃酸!D27,IF(H$19&gt;0,"0",0))</f>
        <v>0</v>
      </c>
      <c r="I12" s="387" t="str">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t="str">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t="str">
        <f>IF(OR(ｽ.有害廃油!D27&gt;0,ｽ.有害廃油!D27&lt;0),ｽ.有害廃油!D27,IF(S$19&gt;0,"0",0))</f>
        <v>0</v>
      </c>
      <c r="T12" s="387" t="str">
        <f>IF(OR(ｾ.有害汚泥!D27&gt;0,ｾ.有害汚泥!D27&lt;0),ｾ.有害汚泥!D27,IF(T$19&gt;0,"0",0))</f>
        <v>0</v>
      </c>
      <c r="U12" s="387" t="str">
        <f>IF(OR(ｿ.有害廃酸!D27&gt;0,ｿ.有害廃酸!D27&lt;0),ｿ.有害廃酸!D27,IF(U$19&gt;0,"0",0))</f>
        <v>0</v>
      </c>
      <c r="V12" s="387">
        <f>IF(OR(ﾀ.有害廃ｱﾙｶﾘ!D27&gt;0,ﾀ.有害廃ｱﾙｶﾘ!D27&lt;0),ﾀ.有害廃ｱﾙｶﾘ!D27,IF(V$19&gt;0,"0",0))</f>
        <v>0</v>
      </c>
      <c r="W12" s="388" t="str">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t="str">
        <f>IF(OR(ｲ.特管廃酸!D28&gt;0,ｲ.特管廃酸!D28&lt;0),ｲ.特管廃酸!D28,IF(H$19&gt;0,"0",0))</f>
        <v>0</v>
      </c>
      <c r="I13" s="387" t="str">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t="str">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t="str">
        <f>IF(OR(ｽ.有害廃油!D28&gt;0,ｽ.有害廃油!D28&lt;0),ｽ.有害廃油!D28,IF(S$19&gt;0,"0",0))</f>
        <v>0</v>
      </c>
      <c r="T13" s="387" t="str">
        <f>IF(OR(ｾ.有害汚泥!D28&gt;0,ｾ.有害汚泥!D28&lt;0),ｾ.有害汚泥!D28,IF(T$19&gt;0,"0",0))</f>
        <v>0</v>
      </c>
      <c r="U13" s="387" t="str">
        <f>IF(OR(ｿ.有害廃酸!D28&gt;0,ｿ.有害廃酸!D28&lt;0),ｿ.有害廃酸!D28,IF(U$19&gt;0,"0",0))</f>
        <v>0</v>
      </c>
      <c r="V13" s="387">
        <f>IF(OR(ﾀ.有害廃ｱﾙｶﾘ!D28&gt;0,ﾀ.有害廃ｱﾙｶﾘ!D28&lt;0),ﾀ.有害廃ｱﾙｶﾘ!D28,IF(V$19&gt;0,"0",0))</f>
        <v>0</v>
      </c>
      <c r="W13" s="388" t="str">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8.3000000000000007</v>
      </c>
      <c r="H14" s="387">
        <f>IF(OR(ｲ.特管廃酸!D29&gt;0,ｲ.特管廃酸!D29&lt;0),ｲ.特管廃酸!D29,IF(H$19&gt;0,"0",0))</f>
        <v>21.54</v>
      </c>
      <c r="I14" s="387">
        <f>IF(OR(ｳ.特管廃ｱﾙｶﾘ!D29&gt;0,ｳ.特管廃ｱﾙｶﾘ!D29&lt;0),ｳ.特管廃ｱﾙｶﾘ!D29,IF(I$19&gt;0,"0",0))</f>
        <v>7.17</v>
      </c>
      <c r="J14" s="387">
        <f>IF(OR(ｴ.感染性廃棄物!$D29&gt;0,ｴ.感染性廃棄物!$D29&lt;0),ｴ.感染性廃棄物!D29,IF(J$19&gt;0,"0",0))</f>
        <v>0.08</v>
      </c>
      <c r="K14" s="387">
        <f>IF(OR(ｵ.廃PCB等!$D29&gt;0,ｵ.廃PCB等!$D29&lt;0),ｵ.廃PCB等!D29,IF(K$19&gt;0,"0",0))</f>
        <v>24.29</v>
      </c>
      <c r="L14" s="387" t="str">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0.13</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4.79</v>
      </c>
      <c r="T14" s="387">
        <f>IF(OR(ｾ.有害汚泥!D29&gt;0,ｾ.有害汚泥!D29&lt;0),ｾ.有害汚泥!D29,IF(T$19&gt;0,"0",0))</f>
        <v>9.24</v>
      </c>
      <c r="U14" s="387" t="str">
        <f>IF(OR(ｿ.有害廃酸!D29&gt;0,ｿ.有害廃酸!D29&lt;0),ｿ.有害廃酸!D29,IF(U$19&gt;0,"0",0))</f>
        <v>0</v>
      </c>
      <c r="V14" s="387">
        <f>IF(OR(ﾀ.有害廃ｱﾙｶﾘ!D29&gt;0,ﾀ.有害廃ｱﾙｶﾘ!D29&lt;0),ﾀ.有害廃ｱﾙｶﾘ!D29,IF(V$19&gt;0,"0",0))</f>
        <v>0.09</v>
      </c>
      <c r="W14" s="388" t="str">
        <f>IF(OR(ﾁ.廃水銀等!D29&gt;0,ﾁ.廃水銀等!D29&lt;0),ﾁ.廃水銀等!D29,IF(W$19&gt;0,"0",0))</f>
        <v>0</v>
      </c>
      <c r="X14" s="389">
        <f t="shared" si="0"/>
        <v>75.63</v>
      </c>
    </row>
    <row r="15" spans="2:24" ht="24" customHeight="1">
      <c r="B15" s="173" t="s">
        <v>184</v>
      </c>
      <c r="C15" s="744" t="s">
        <v>182</v>
      </c>
      <c r="D15" s="744"/>
      <c r="E15" s="744"/>
      <c r="F15" s="745"/>
      <c r="G15" s="387" t="str">
        <f>IF(OR(ｱ.特管廃油!D30&gt;0,ｱ.特管廃油!D30&lt;0),ｱ.特管廃油!D30,IF(G$19&gt;0,"0",0))</f>
        <v>0</v>
      </c>
      <c r="H15" s="387" t="str">
        <f>IF(OR(ｲ.特管廃酸!D30&gt;0,ｲ.特管廃酸!D30&lt;0),ｲ.特管廃酸!D30,IF(H$19&gt;0,"0",0))</f>
        <v>0</v>
      </c>
      <c r="I15" s="387" t="str">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t="str">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t="str">
        <f>IF(OR(ｽ.有害廃油!D30&gt;0,ｽ.有害廃油!D30&lt;0),ｽ.有害廃油!D30,IF(S$19&gt;0,"0",0))</f>
        <v>0</v>
      </c>
      <c r="T15" s="387" t="str">
        <f>IF(OR(ｾ.有害汚泥!D30&gt;0,ｾ.有害汚泥!D30&lt;0),ｾ.有害汚泥!D30,IF(T$19&gt;0,"0",0))</f>
        <v>0</v>
      </c>
      <c r="U15" s="387" t="str">
        <f>IF(OR(ｿ.有害廃酸!D30&gt;0,ｿ.有害廃酸!D30&lt;0),ｿ.有害廃酸!D30,IF(U$19&gt;0,"0",0))</f>
        <v>0</v>
      </c>
      <c r="V15" s="387">
        <f>IF(OR(ﾀ.有害廃ｱﾙｶﾘ!D30&gt;0,ﾀ.有害廃ｱﾙｶﾘ!D30&lt;0),ﾀ.有害廃ｱﾙｶﾘ!D30,IF(V$19&gt;0,"0",0))</f>
        <v>0</v>
      </c>
      <c r="W15" s="388" t="str">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8.3000000000000007</v>
      </c>
      <c r="H16" s="387">
        <f>IF(OR(ｲ.特管廃酸!D31&gt;0,ｲ.特管廃酸!D31&lt;0),ｲ.特管廃酸!D31,IF(H$19&gt;0,"0",0))</f>
        <v>21.54</v>
      </c>
      <c r="I16" s="387">
        <f>IF(OR(ｳ.特管廃ｱﾙｶﾘ!D31&gt;0,ｳ.特管廃ｱﾙｶﾘ!D31&lt;0),ｳ.特管廃ｱﾙｶﾘ!D31,IF(I$19&gt;0,"0",0))</f>
        <v>7.17</v>
      </c>
      <c r="J16" s="387">
        <f>IF(OR(ｴ.感染性廃棄物!$D31&gt;0,ｴ.感染性廃棄物!$D31&lt;0),ｴ.感染性廃棄物!D31,IF(J$19&gt;0,"0",0))</f>
        <v>0.08</v>
      </c>
      <c r="K16" s="387">
        <f>IF(OR(ｵ.廃PCB等!$D31&gt;0,ｵ.廃PCB等!$D31&lt;0),ｵ.廃PCB等!D31,IF(K$19&gt;0,"0",0))</f>
        <v>24.29</v>
      </c>
      <c r="L16" s="387" t="str">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0.13</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4.79</v>
      </c>
      <c r="T16" s="387">
        <f>IF(OR(ｾ.有害汚泥!D31&gt;0,ｾ.有害汚泥!D31&lt;0),ｾ.有害汚泥!D31,IF(T$19&gt;0,"0",0))</f>
        <v>9.24</v>
      </c>
      <c r="U16" s="387" t="str">
        <f>IF(OR(ｿ.有害廃酸!D31&gt;0,ｿ.有害廃酸!D31&lt;0),ｿ.有害廃酸!D31,IF(U$19&gt;0,"0",0))</f>
        <v>0</v>
      </c>
      <c r="V16" s="387">
        <f>IF(OR(ﾀ.有害廃ｱﾙｶﾘ!D31&gt;0,ﾀ.有害廃ｱﾙｶﾘ!D31&lt;0),ﾀ.有害廃ｱﾙｶﾘ!D31,IF(V$19&gt;0,"0",0))</f>
        <v>0.09</v>
      </c>
      <c r="W16" s="388" t="str">
        <f>IF(OR(ﾁ.廃水銀等!D31&gt;0,ﾁ.廃水銀等!D31&lt;0),ﾁ.廃水銀等!D31,IF(W$19&gt;0,"0",0))</f>
        <v>0</v>
      </c>
      <c r="X16" s="389">
        <f t="shared" si="0"/>
        <v>75.63</v>
      </c>
    </row>
    <row r="17" spans="2:24" ht="24" customHeight="1">
      <c r="B17" s="173"/>
      <c r="C17" s="744" t="s">
        <v>400</v>
      </c>
      <c r="D17" s="744"/>
      <c r="E17" s="744"/>
      <c r="F17" s="745"/>
      <c r="G17" s="387" t="str">
        <f>IF(OR(ｱ.特管廃油!D32&gt;0,ｱ.特管廃油!D32&lt;0),ｱ.特管廃油!D32,IF(G$19&gt;0,"0",0))</f>
        <v>0</v>
      </c>
      <c r="H17" s="387" t="str">
        <f>IF(OR(ｲ.特管廃酸!D32&gt;0,ｲ.特管廃酸!D32&lt;0),ｲ.特管廃酸!D32,IF(H$19&gt;0,"0",0))</f>
        <v>0</v>
      </c>
      <c r="I17" s="387" t="str">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t="str">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t="str">
        <f>IF(OR(ｽ.有害廃油!D32&gt;0,ｽ.有害廃油!D32&lt;0),ｽ.有害廃油!D32,IF(S$19&gt;0,"0",0))</f>
        <v>0</v>
      </c>
      <c r="T17" s="387" t="str">
        <f>IF(OR(ｾ.有害汚泥!D32&gt;0,ｾ.有害汚泥!D32&lt;0),ｾ.有害汚泥!D32,IF(T$19&gt;0,"0",0))</f>
        <v>0</v>
      </c>
      <c r="U17" s="387" t="str">
        <f>IF(OR(ｿ.有害廃酸!D32&gt;0,ｿ.有害廃酸!D32&lt;0),ｿ.有害廃酸!D32,IF(U$19&gt;0,"0",0))</f>
        <v>0</v>
      </c>
      <c r="V17" s="387">
        <f>IF(OR(ﾀ.有害廃ｱﾙｶﾘ!D32&gt;0,ﾀ.有害廃ｱﾙｶﾘ!D32&lt;0),ﾀ.有害廃ｱﾙｶﾘ!D32,IF(V$19&gt;0,"0",0))</f>
        <v>0</v>
      </c>
      <c r="W17" s="388" t="str">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t="str">
        <f>IF(OR(ｲ.特管廃酸!D33&gt;0,ｲ.特管廃酸!D33&lt;0),ｲ.特管廃酸!D33,IF(H$19&gt;0,"0",0))</f>
        <v>0</v>
      </c>
      <c r="I18" s="390" t="str">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t="str">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t="str">
        <f>IF(OR(ｽ.有害廃油!D33&gt;0,ｽ.有害廃油!D33&lt;0),ｽ.有害廃油!D33,IF(S$19&gt;0,"0",0))</f>
        <v>0</v>
      </c>
      <c r="T18" s="390" t="str">
        <f>IF(OR(ｾ.有害汚泥!D33&gt;0,ｾ.有害汚泥!D33&lt;0),ｾ.有害汚泥!D33,IF(T$19&gt;0,"0",0))</f>
        <v>0</v>
      </c>
      <c r="U18" s="390" t="str">
        <f>IF(OR(ｿ.有害廃酸!D33&gt;0,ｿ.有害廃酸!D33&lt;0),ｿ.有害廃酸!D33,IF(U$19&gt;0,"0",0))</f>
        <v>0</v>
      </c>
      <c r="V18" s="390">
        <f>IF(OR(ﾀ.有害廃ｱﾙｶﾘ!D33&gt;0,ﾀ.有害廃ｱﾙｶﾘ!D33&lt;0),ﾀ.有害廃ｱﾙｶﾘ!D33,IF(V$19&gt;0,"0",0))</f>
        <v>0</v>
      </c>
      <c r="W18" s="391" t="str">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7.76</v>
      </c>
      <c r="H19" s="393">
        <f t="shared" si="1"/>
        <v>19.02</v>
      </c>
      <c r="I19" s="393">
        <f t="shared" si="1"/>
        <v>13.13</v>
      </c>
      <c r="J19" s="393">
        <f t="shared" si="1"/>
        <v>0.01</v>
      </c>
      <c r="K19" s="393">
        <f t="shared" si="1"/>
        <v>0</v>
      </c>
      <c r="L19" s="393">
        <f t="shared" si="1"/>
        <v>2.67</v>
      </c>
      <c r="M19" s="393">
        <f t="shared" si="1"/>
        <v>0</v>
      </c>
      <c r="N19" s="393">
        <f t="shared" si="1"/>
        <v>0</v>
      </c>
      <c r="O19" s="393">
        <f t="shared" si="1"/>
        <v>0</v>
      </c>
      <c r="P19" s="393">
        <f t="shared" si="1"/>
        <v>0</v>
      </c>
      <c r="Q19" s="393">
        <f t="shared" si="1"/>
        <v>0</v>
      </c>
      <c r="R19" s="393">
        <f t="shared" si="1"/>
        <v>0</v>
      </c>
      <c r="S19" s="393">
        <f t="shared" si="1"/>
        <v>6.31</v>
      </c>
      <c r="T19" s="393">
        <f t="shared" si="1"/>
        <v>16.47</v>
      </c>
      <c r="U19" s="393">
        <f>+U37+U25+U23+U22+U21-U20</f>
        <v>0.05</v>
      </c>
      <c r="V19" s="393">
        <f t="shared" si="1"/>
        <v>0</v>
      </c>
      <c r="W19" s="393">
        <f>+W37+W25+W23+W22+W21-W20</f>
        <v>0.01</v>
      </c>
      <c r="X19" s="394">
        <f t="shared" ref="X19:X47" si="2">SUM(G19:W19)</f>
        <v>65.430000000000007</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7.76</v>
      </c>
      <c r="H37" s="417">
        <f t="shared" si="7"/>
        <v>19.02</v>
      </c>
      <c r="I37" s="417">
        <f t="shared" si="7"/>
        <v>13.13</v>
      </c>
      <c r="J37" s="417">
        <f t="shared" si="7"/>
        <v>0.01</v>
      </c>
      <c r="K37" s="417">
        <f t="shared" si="7"/>
        <v>0</v>
      </c>
      <c r="L37" s="417">
        <f t="shared" si="7"/>
        <v>2.67</v>
      </c>
      <c r="M37" s="417">
        <f t="shared" si="7"/>
        <v>0</v>
      </c>
      <c r="N37" s="417">
        <f t="shared" si="7"/>
        <v>0</v>
      </c>
      <c r="O37" s="417">
        <f t="shared" si="7"/>
        <v>0</v>
      </c>
      <c r="P37" s="417">
        <f t="shared" si="7"/>
        <v>0</v>
      </c>
      <c r="Q37" s="417">
        <f t="shared" si="7"/>
        <v>0</v>
      </c>
      <c r="R37" s="417">
        <f t="shared" si="7"/>
        <v>0</v>
      </c>
      <c r="S37" s="417">
        <f t="shared" si="7"/>
        <v>6.31</v>
      </c>
      <c r="T37" s="417">
        <f t="shared" si="7"/>
        <v>16.47</v>
      </c>
      <c r="U37" s="417">
        <f t="shared" si="7"/>
        <v>0.05</v>
      </c>
      <c r="V37" s="417">
        <f t="shared" si="7"/>
        <v>0</v>
      </c>
      <c r="W37" s="417">
        <f>+W38+W42</f>
        <v>0.01</v>
      </c>
      <c r="X37" s="418">
        <f t="shared" si="2"/>
        <v>65.430000000000007</v>
      </c>
    </row>
    <row r="38" spans="2:24" ht="24" customHeight="1">
      <c r="B38" s="171"/>
      <c r="C38" s="731"/>
      <c r="D38" s="212"/>
      <c r="E38" s="210" t="s">
        <v>195</v>
      </c>
      <c r="F38" s="437"/>
      <c r="G38" s="411">
        <f t="shared" ref="G38:V38" si="8">SUM(G39:G41)</f>
        <v>7.76</v>
      </c>
      <c r="H38" s="411">
        <f t="shared" si="8"/>
        <v>19.02</v>
      </c>
      <c r="I38" s="411">
        <f t="shared" si="8"/>
        <v>13.13</v>
      </c>
      <c r="J38" s="411">
        <f t="shared" si="8"/>
        <v>0.01</v>
      </c>
      <c r="K38" s="411">
        <f t="shared" si="8"/>
        <v>0</v>
      </c>
      <c r="L38" s="411">
        <f t="shared" si="8"/>
        <v>2.67</v>
      </c>
      <c r="M38" s="411">
        <f t="shared" si="8"/>
        <v>0</v>
      </c>
      <c r="N38" s="411">
        <f t="shared" si="8"/>
        <v>0</v>
      </c>
      <c r="O38" s="411">
        <f t="shared" si="8"/>
        <v>0</v>
      </c>
      <c r="P38" s="411">
        <f t="shared" si="8"/>
        <v>0</v>
      </c>
      <c r="Q38" s="411">
        <f t="shared" si="8"/>
        <v>0</v>
      </c>
      <c r="R38" s="411">
        <f t="shared" si="8"/>
        <v>0</v>
      </c>
      <c r="S38" s="411">
        <f t="shared" si="8"/>
        <v>6.31</v>
      </c>
      <c r="T38" s="411">
        <f t="shared" si="8"/>
        <v>16.47</v>
      </c>
      <c r="U38" s="411">
        <f t="shared" si="8"/>
        <v>0.05</v>
      </c>
      <c r="V38" s="411">
        <f t="shared" si="8"/>
        <v>0</v>
      </c>
      <c r="W38" s="411">
        <f>SUM(W39:W41)</f>
        <v>0.01</v>
      </c>
      <c r="X38" s="412">
        <f t="shared" si="2"/>
        <v>65.430000000000007</v>
      </c>
    </row>
    <row r="39" spans="2:24" ht="24" customHeight="1">
      <c r="B39" s="171"/>
      <c r="C39" s="731"/>
      <c r="D39" s="213"/>
      <c r="E39" s="208"/>
      <c r="F39" s="206" t="s">
        <v>175</v>
      </c>
      <c r="G39" s="413">
        <f>+ｱ.特管廃油!$AA$28</f>
        <v>7.76</v>
      </c>
      <c r="H39" s="413">
        <f>+ｲ.特管廃酸!$AA$28</f>
        <v>19.02</v>
      </c>
      <c r="I39" s="413">
        <f>+ｳ.特管廃ｱﾙｶﾘ!$AA$28</f>
        <v>13.13</v>
      </c>
      <c r="J39" s="413">
        <f>+ｴ.感染性廃棄物!$AA$28</f>
        <v>0.01</v>
      </c>
      <c r="K39" s="413">
        <f>+ｵ.廃PCB等!$AA$28</f>
        <v>0</v>
      </c>
      <c r="L39" s="413">
        <f>+ｶ.PCB汚染物!$AA$28</f>
        <v>2.67</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6.31</v>
      </c>
      <c r="T39" s="413">
        <f>+ｾ.有害汚泥!$AA$28</f>
        <v>16.47</v>
      </c>
      <c r="U39" s="413">
        <f>+ｿ.有害廃酸!$AA$28</f>
        <v>0.05</v>
      </c>
      <c r="V39" s="413">
        <f>+ﾀ.有害廃ｱﾙｶﾘ!$AA$28</f>
        <v>0</v>
      </c>
      <c r="W39" s="413">
        <f>+ﾁ.廃水銀等!$AA$28</f>
        <v>0.01</v>
      </c>
      <c r="X39" s="414">
        <f t="shared" si="2"/>
        <v>65.430000000000007</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7.76</v>
      </c>
      <c r="H43" s="419">
        <f>+ｲ.特管廃酸!$AL$27</f>
        <v>19.02</v>
      </c>
      <c r="I43" s="419">
        <f>+ｳ.特管廃ｱﾙｶﾘ!$AL$27</f>
        <v>13.13</v>
      </c>
      <c r="J43" s="419">
        <f>+ｴ.感染性廃棄物!$AL$27</f>
        <v>0.01</v>
      </c>
      <c r="K43" s="419">
        <f>+ｵ.廃PCB等!$AL$27</f>
        <v>0</v>
      </c>
      <c r="L43" s="419">
        <f>+ｶ.PCB汚染物!$AL$27</f>
        <v>2.67</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6.31</v>
      </c>
      <c r="T43" s="419">
        <f>+ｾ.有害汚泥!$AL$27</f>
        <v>16.47</v>
      </c>
      <c r="U43" s="419">
        <f>+ｿ.有害廃酸!$AL$27</f>
        <v>0.05</v>
      </c>
      <c r="V43" s="419">
        <f>+ﾀ.有害廃ｱﾙｶﾘ!$AL$27</f>
        <v>0</v>
      </c>
      <c r="W43" s="419">
        <f>+ﾁ.廃水銀等!$AL$27</f>
        <v>0.01</v>
      </c>
      <c r="X43" s="420">
        <f t="shared" si="2"/>
        <v>65.430000000000007</v>
      </c>
    </row>
    <row r="44" spans="2:24" ht="24" customHeight="1">
      <c r="B44" s="171"/>
      <c r="C44" s="178"/>
      <c r="D44" s="176" t="s">
        <v>150</v>
      </c>
      <c r="E44" s="725" t="s">
        <v>178</v>
      </c>
      <c r="F44" s="726"/>
      <c r="G44" s="421">
        <f>+ｱ.特管廃油!$AL$30</f>
        <v>7.55</v>
      </c>
      <c r="H44" s="421">
        <f>+ｲ.特管廃酸!$AL$30</f>
        <v>18.59</v>
      </c>
      <c r="I44" s="421">
        <f>+ｳ.特管廃ｱﾙｶﾘ!$AL$30</f>
        <v>12.9</v>
      </c>
      <c r="J44" s="421">
        <f>+ｴ.感染性廃棄物!$AL$30</f>
        <v>0.01</v>
      </c>
      <c r="K44" s="421">
        <f>+ｵ.廃PCB等!$AL$30</f>
        <v>0</v>
      </c>
      <c r="L44" s="421">
        <f>+ｶ.PCB汚染物!$AL$30</f>
        <v>2.67</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6.31</v>
      </c>
      <c r="T44" s="421">
        <f>+ｾ.有害汚泥!$AL$30</f>
        <v>0.51</v>
      </c>
      <c r="U44" s="421">
        <f>+ｿ.有害廃酸!$AL$30</f>
        <v>0.05</v>
      </c>
      <c r="V44" s="421">
        <f>+ﾀ.有害廃ｱﾙｶﾘ!$AL$30</f>
        <v>0</v>
      </c>
      <c r="W44" s="421">
        <f>+ﾁ.廃水銀等!$AL$30</f>
        <v>0</v>
      </c>
      <c r="X44" s="422">
        <f t="shared" si="2"/>
        <v>48.589999999999996</v>
      </c>
    </row>
    <row r="45" spans="2:24" ht="24" customHeight="1">
      <c r="B45" s="171"/>
      <c r="C45" s="178"/>
      <c r="D45" s="439" t="s">
        <v>152</v>
      </c>
      <c r="E45" s="727" t="s">
        <v>179</v>
      </c>
      <c r="F45" s="728"/>
      <c r="G45" s="423">
        <f>+ｱ.特管廃油!$AS$24</f>
        <v>7.76</v>
      </c>
      <c r="H45" s="423">
        <f>+ｲ.特管廃酸!$AS$24</f>
        <v>19.02</v>
      </c>
      <c r="I45" s="423">
        <f>+ｳ.特管廃ｱﾙｶﾘ!$AS$24</f>
        <v>13.13</v>
      </c>
      <c r="J45" s="423">
        <f>+ｴ.感染性廃棄物!$AS$24</f>
        <v>0.01</v>
      </c>
      <c r="K45" s="423">
        <f>+ｵ.廃PCB等!$AS$24</f>
        <v>0</v>
      </c>
      <c r="L45" s="423">
        <f>+ｶ.PCB汚染物!$AS$24</f>
        <v>2.67</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6.31</v>
      </c>
      <c r="T45" s="423">
        <f>+ｾ.有害汚泥!$AS$24</f>
        <v>16.47</v>
      </c>
      <c r="U45" s="423">
        <f>+ｿ.有害廃酸!$AS$24</f>
        <v>0.05</v>
      </c>
      <c r="V45" s="423">
        <f>+ﾀ.有害廃ｱﾙｶﾘ!$AS$24</f>
        <v>0</v>
      </c>
      <c r="W45" s="423">
        <f>+ﾁ.廃水銀等!$AS$24</f>
        <v>0.01</v>
      </c>
      <c r="X45" s="424">
        <f t="shared" si="2"/>
        <v>65.430000000000007</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16.060000000000002</v>
      </c>
      <c r="H55" s="474">
        <f t="shared" ref="H55:V55" si="9">IF(H9="0",+H19+H20,+H9+H19+H20)</f>
        <v>40.56</v>
      </c>
      <c r="I55" s="474">
        <f t="shared" si="9"/>
        <v>20.3</v>
      </c>
      <c r="J55" s="474">
        <f t="shared" si="9"/>
        <v>0.09</v>
      </c>
      <c r="K55" s="474">
        <f t="shared" si="9"/>
        <v>24.29</v>
      </c>
      <c r="L55" s="474">
        <f t="shared" si="9"/>
        <v>2.67</v>
      </c>
      <c r="M55" s="474">
        <f t="shared" si="9"/>
        <v>0</v>
      </c>
      <c r="N55" s="474">
        <f t="shared" si="9"/>
        <v>0</v>
      </c>
      <c r="O55" s="474">
        <f t="shared" si="9"/>
        <v>0</v>
      </c>
      <c r="P55" s="474">
        <f t="shared" si="9"/>
        <v>0.13</v>
      </c>
      <c r="Q55" s="474">
        <f t="shared" si="9"/>
        <v>0</v>
      </c>
      <c r="R55" s="474">
        <f t="shared" si="9"/>
        <v>0</v>
      </c>
      <c r="S55" s="474">
        <f t="shared" si="9"/>
        <v>11.1</v>
      </c>
      <c r="T55" s="474">
        <f t="shared" si="9"/>
        <v>25.71</v>
      </c>
      <c r="U55" s="474">
        <f t="shared" si="9"/>
        <v>0.05</v>
      </c>
      <c r="V55" s="474">
        <f t="shared" si="9"/>
        <v>0.09</v>
      </c>
      <c r="W55" s="474">
        <f>IF(W9="0",+W19+W20,+W9+W19+W20)</f>
        <v>0.01</v>
      </c>
      <c r="X55" s="475">
        <f>+X9+X19+X20</f>
        <v>141.06</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4" zoomScaleNormal="100" workbookViewId="0">
      <selection activeCell="L31" sqref="L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AGC横浜テクニカルセンター</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7.76</v>
      </c>
      <c r="G12" s="656"/>
      <c r="H12" s="656"/>
      <c r="I12" s="278" t="s">
        <v>189</v>
      </c>
      <c r="J12" s="61"/>
      <c r="K12" s="62"/>
      <c r="L12" s="61"/>
      <c r="M12" s="660"/>
      <c r="N12" s="63"/>
      <c r="P12" s="620">
        <v>0</v>
      </c>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v>0</v>
      </c>
      <c r="G15" s="699"/>
      <c r="H15" s="699"/>
      <c r="I15" s="52" t="s">
        <v>189</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v>0</v>
      </c>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8.3000000000000007</v>
      </c>
      <c r="E24" s="650"/>
      <c r="F24" s="650"/>
      <c r="G24" s="199" t="s">
        <v>158</v>
      </c>
      <c r="H24" s="695">
        <f>+F12</f>
        <v>7.76</v>
      </c>
      <c r="I24" s="692"/>
      <c r="J24" s="199" t="s">
        <v>158</v>
      </c>
      <c r="K24" s="64"/>
      <c r="L24" s="61"/>
      <c r="M24" s="661"/>
      <c r="P24" s="649">
        <v>0</v>
      </c>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7.76</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7.76</v>
      </c>
      <c r="Q27" s="676"/>
      <c r="R27" s="676"/>
      <c r="S27" s="676"/>
      <c r="T27" s="52" t="s">
        <v>38</v>
      </c>
      <c r="U27" s="72"/>
      <c r="V27" s="72"/>
      <c r="Y27" s="70" t="s">
        <v>39</v>
      </c>
      <c r="Z27" s="73"/>
      <c r="AH27" s="61"/>
      <c r="AI27" s="61"/>
      <c r="AJ27" s="61"/>
      <c r="AK27" s="61"/>
      <c r="AL27" s="655">
        <f>+AH18+P27</f>
        <v>7.76</v>
      </c>
      <c r="AM27" s="656"/>
      <c r="AN27" s="656"/>
      <c r="AO27" s="656"/>
      <c r="AP27" s="60" t="s">
        <v>13</v>
      </c>
      <c r="AQ27" s="295"/>
      <c r="AR27" s="130"/>
      <c r="AS27" s="620">
        <v>0</v>
      </c>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7.76</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8.3000000000000007</v>
      </c>
      <c r="E29" s="650"/>
      <c r="F29" s="650"/>
      <c r="G29" s="199" t="s">
        <v>158</v>
      </c>
      <c r="H29" s="695">
        <f>+AL27</f>
        <v>7.76</v>
      </c>
      <c r="I29" s="692"/>
      <c r="J29" s="199" t="s">
        <v>158</v>
      </c>
      <c r="M29" s="660"/>
      <c r="P29" s="64"/>
      <c r="Q29" s="147"/>
      <c r="R29" s="59" t="s">
        <v>144</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7.55</v>
      </c>
      <c r="I30" s="692"/>
      <c r="J30" s="199" t="s">
        <v>158</v>
      </c>
      <c r="M30" s="660"/>
      <c r="P30" s="64"/>
      <c r="R30" s="675">
        <f>+ROUND(AA28,2)+ROUND(AA29,2)+ROUND(AA30,2)</f>
        <v>7.76</v>
      </c>
      <c r="S30" s="676"/>
      <c r="T30" s="676"/>
      <c r="U30" s="676"/>
      <c r="V30" s="52" t="s">
        <v>16</v>
      </c>
      <c r="Y30" s="677" t="s">
        <v>148</v>
      </c>
      <c r="Z30" s="678"/>
      <c r="AA30" s="649">
        <v>0</v>
      </c>
      <c r="AB30" s="650"/>
      <c r="AC30" s="650"/>
      <c r="AD30" s="650"/>
      <c r="AE30" s="650"/>
      <c r="AF30" s="52" t="s">
        <v>13</v>
      </c>
      <c r="AL30" s="620">
        <v>7.55</v>
      </c>
      <c r="AM30" s="628"/>
      <c r="AN30" s="628"/>
      <c r="AO30" s="628"/>
      <c r="AP30" s="60" t="s">
        <v>13</v>
      </c>
      <c r="AS30" s="691"/>
      <c r="AT30" s="688"/>
      <c r="AU30" s="688"/>
      <c r="AV30" s="689"/>
      <c r="AW30" s="468"/>
    </row>
    <row r="31" spans="2:49" ht="27" customHeight="1" thickTop="1" thickBot="1">
      <c r="B31" s="681" t="s">
        <v>167</v>
      </c>
      <c r="C31" s="682"/>
      <c r="D31" s="650">
        <v>8.3000000000000007</v>
      </c>
      <c r="E31" s="650"/>
      <c r="F31" s="650"/>
      <c r="G31" s="199" t="s">
        <v>158</v>
      </c>
      <c r="H31" s="695">
        <f>+AS24</f>
        <v>7.76</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 年   6月  30日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横浜市鶴見区末広町１－１</v>
      </c>
      <c r="K16" s="797"/>
      <c r="L16" s="798"/>
      <c r="M16" s="798"/>
      <c r="N16" s="798"/>
      <c r="O16" s="799"/>
    </row>
    <row r="17" spans="1:17" ht="26.25" customHeight="1">
      <c r="C17" s="233"/>
      <c r="D17" s="234"/>
      <c r="E17" s="234"/>
      <c r="F17" s="234"/>
      <c r="G17" s="234"/>
      <c r="H17" s="238" t="s">
        <v>7</v>
      </c>
      <c r="I17" s="238"/>
      <c r="J17" s="797" t="str">
        <f>+表紙!J40</f>
        <v>AGC株式会社AGC横浜テクニカルセンター　　　常務執行役員センター長　峯伸也</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０４５－５１１－１７８０</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AGC横浜テクニカルセンター</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2021</v>
      </c>
      <c r="N25" s="827"/>
      <c r="O25" s="828"/>
    </row>
    <row r="26" spans="1:17" ht="18.600000000000001" customHeight="1">
      <c r="C26" s="800" t="s">
        <v>11</v>
      </c>
      <c r="D26" s="801"/>
      <c r="E26" s="802"/>
      <c r="F26" s="831" t="str">
        <f>+表紙!F49</f>
        <v>横浜市鶴見区末広町１－１</v>
      </c>
      <c r="G26" s="832"/>
      <c r="H26" s="832"/>
      <c r="I26" s="832"/>
      <c r="J26" s="832"/>
      <c r="K26" s="832"/>
      <c r="L26" s="128" t="s">
        <v>134</v>
      </c>
      <c r="M26" s="243"/>
      <c r="N26" s="779" t="str">
        <f>IF(+表紙!N49="","",+表紙!N49)</f>
        <v>０４５－５１１－１７８０</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Ｅ21－窯業・土石製品製造業</v>
      </c>
      <c r="G29" s="773"/>
      <c r="H29" s="773"/>
      <c r="I29" s="773"/>
      <c r="J29" s="359" t="s">
        <v>47</v>
      </c>
      <c r="K29" s="359"/>
      <c r="L29" s="781" t="str">
        <f>IF(+表紙!L52="","",+表紙!L52)</f>
        <v>ガラス・土石製品</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f>IF(+表紙!L53="","",+表紙!L53)</f>
        <v>5674</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1801</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75.63</v>
      </c>
      <c r="I40" s="272" t="s">
        <v>4</v>
      </c>
      <c r="J40" s="493" t="s">
        <v>293</v>
      </c>
      <c r="K40" s="494"/>
      <c r="L40" s="495"/>
      <c r="M40" s="837">
        <f>+表紙!M63</f>
        <v>75.63</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75.63</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51.34</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62.76</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8"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19.02</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21.54</v>
      </c>
      <c r="E24" s="650"/>
      <c r="F24" s="650"/>
      <c r="G24" s="199" t="s">
        <v>158</v>
      </c>
      <c r="H24" s="695">
        <f>+F12</f>
        <v>19.02</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19.02</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19.02</v>
      </c>
      <c r="Q27" s="676"/>
      <c r="R27" s="676"/>
      <c r="S27" s="676"/>
      <c r="T27" s="52" t="s">
        <v>38</v>
      </c>
      <c r="U27" s="72"/>
      <c r="V27" s="72"/>
      <c r="Y27" s="70" t="s">
        <v>39</v>
      </c>
      <c r="Z27" s="73"/>
      <c r="AH27" s="61"/>
      <c r="AI27" s="61"/>
      <c r="AJ27" s="61"/>
      <c r="AK27" s="61"/>
      <c r="AL27" s="655">
        <f>+AH18+P27</f>
        <v>19.02</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19.02</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21.54</v>
      </c>
      <c r="E29" s="650"/>
      <c r="F29" s="650"/>
      <c r="G29" s="199" t="s">
        <v>158</v>
      </c>
      <c r="H29" s="695">
        <f>+AL27</f>
        <v>19.02</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18.59</v>
      </c>
      <c r="I30" s="692"/>
      <c r="J30" s="199" t="s">
        <v>158</v>
      </c>
      <c r="M30" s="660"/>
      <c r="P30" s="64"/>
      <c r="R30" s="675">
        <f>+ROUND(AA28,2)+ROUND(AA29,2)+ROUND(AA30,2)</f>
        <v>19.02</v>
      </c>
      <c r="S30" s="676"/>
      <c r="T30" s="676"/>
      <c r="U30" s="676"/>
      <c r="V30" s="52" t="s">
        <v>16</v>
      </c>
      <c r="Y30" s="677" t="s">
        <v>148</v>
      </c>
      <c r="Z30" s="678"/>
      <c r="AA30" s="649">
        <v>0</v>
      </c>
      <c r="AB30" s="650"/>
      <c r="AC30" s="650"/>
      <c r="AD30" s="650"/>
      <c r="AE30" s="650"/>
      <c r="AF30" s="52" t="s">
        <v>13</v>
      </c>
      <c r="AL30" s="620">
        <v>18.59</v>
      </c>
      <c r="AM30" s="628"/>
      <c r="AN30" s="628"/>
      <c r="AO30" s="628"/>
      <c r="AP30" s="60" t="s">
        <v>13</v>
      </c>
      <c r="AS30" s="691"/>
      <c r="AT30" s="688"/>
      <c r="AU30" s="688"/>
      <c r="AV30" s="689"/>
      <c r="AW30" s="469"/>
    </row>
    <row r="31" spans="2:49" ht="27" customHeight="1" thickTop="1" thickBot="1">
      <c r="B31" s="681" t="s">
        <v>167</v>
      </c>
      <c r="C31" s="682"/>
      <c r="D31" s="650">
        <v>21.54</v>
      </c>
      <c r="E31" s="650"/>
      <c r="F31" s="650"/>
      <c r="G31" s="199" t="s">
        <v>158</v>
      </c>
      <c r="H31" s="695">
        <f>+AS24</f>
        <v>19.02</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13.13</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7.17</v>
      </c>
      <c r="E24" s="650"/>
      <c r="F24" s="650"/>
      <c r="G24" s="199" t="s">
        <v>158</v>
      </c>
      <c r="H24" s="695">
        <f>+F12</f>
        <v>13.13</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13.13</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13.13</v>
      </c>
      <c r="Q27" s="676"/>
      <c r="R27" s="676"/>
      <c r="S27" s="676"/>
      <c r="T27" s="52" t="s">
        <v>38</v>
      </c>
      <c r="U27" s="72"/>
      <c r="V27" s="72"/>
      <c r="Y27" s="70" t="s">
        <v>39</v>
      </c>
      <c r="Z27" s="73"/>
      <c r="AH27" s="61"/>
      <c r="AI27" s="61"/>
      <c r="AJ27" s="61"/>
      <c r="AK27" s="61"/>
      <c r="AL27" s="655">
        <f>+AH18+P27</f>
        <v>13.13</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13.13</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7.17</v>
      </c>
      <c r="E29" s="650"/>
      <c r="F29" s="650"/>
      <c r="G29" s="199" t="s">
        <v>158</v>
      </c>
      <c r="H29" s="695">
        <f>+AL27</f>
        <v>13.13</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12.9</v>
      </c>
      <c r="I30" s="692"/>
      <c r="J30" s="199" t="s">
        <v>158</v>
      </c>
      <c r="M30" s="660"/>
      <c r="P30" s="64"/>
      <c r="R30" s="675">
        <f>+ROUND(AA28,2)+ROUND(AA29,2)+ROUND(AA30,2)</f>
        <v>13.13</v>
      </c>
      <c r="S30" s="676"/>
      <c r="T30" s="676"/>
      <c r="U30" s="676"/>
      <c r="V30" s="52" t="s">
        <v>16</v>
      </c>
      <c r="Y30" s="677" t="s">
        <v>148</v>
      </c>
      <c r="Z30" s="678"/>
      <c r="AA30" s="649">
        <v>0</v>
      </c>
      <c r="AB30" s="650"/>
      <c r="AC30" s="650"/>
      <c r="AD30" s="650"/>
      <c r="AE30" s="650"/>
      <c r="AF30" s="52" t="s">
        <v>13</v>
      </c>
      <c r="AL30" s="620">
        <v>12.9</v>
      </c>
      <c r="AM30" s="628"/>
      <c r="AN30" s="628"/>
      <c r="AO30" s="628"/>
      <c r="AP30" s="60" t="s">
        <v>13</v>
      </c>
      <c r="AS30" s="691"/>
      <c r="AT30" s="688"/>
      <c r="AU30" s="688"/>
      <c r="AV30" s="689"/>
      <c r="AW30" s="469"/>
    </row>
    <row r="31" spans="2:49" ht="27" customHeight="1" thickTop="1" thickBot="1">
      <c r="B31" s="681" t="s">
        <v>167</v>
      </c>
      <c r="C31" s="682"/>
      <c r="D31" s="650">
        <v>7.17</v>
      </c>
      <c r="E31" s="650"/>
      <c r="F31" s="650"/>
      <c r="G31" s="199" t="s">
        <v>158</v>
      </c>
      <c r="H31" s="695">
        <f>+AS24</f>
        <v>13.13</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0.01</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0.08</v>
      </c>
      <c r="E24" s="650"/>
      <c r="F24" s="650"/>
      <c r="G24" s="199" t="s">
        <v>158</v>
      </c>
      <c r="H24" s="695">
        <f>+F12</f>
        <v>0.01</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0.01</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0.01</v>
      </c>
      <c r="Q27" s="676"/>
      <c r="R27" s="676"/>
      <c r="S27" s="676"/>
      <c r="T27" s="52" t="s">
        <v>38</v>
      </c>
      <c r="U27" s="72"/>
      <c r="V27" s="72"/>
      <c r="Y27" s="70" t="s">
        <v>39</v>
      </c>
      <c r="Z27" s="73"/>
      <c r="AH27" s="61"/>
      <c r="AI27" s="61"/>
      <c r="AJ27" s="61"/>
      <c r="AK27" s="61"/>
      <c r="AL27" s="655">
        <f>+AH18+P27</f>
        <v>0.01</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0.01</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0.08</v>
      </c>
      <c r="E29" s="650"/>
      <c r="F29" s="650"/>
      <c r="G29" s="199" t="s">
        <v>158</v>
      </c>
      <c r="H29" s="695">
        <f>+AL27</f>
        <v>0.01</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0.01</v>
      </c>
      <c r="I30" s="692"/>
      <c r="J30" s="199" t="s">
        <v>158</v>
      </c>
      <c r="M30" s="660"/>
      <c r="P30" s="64"/>
      <c r="R30" s="675">
        <f>+ROUND(AA28,2)+ROUND(AA29,2)+ROUND(AA30,2)</f>
        <v>0.01</v>
      </c>
      <c r="S30" s="676"/>
      <c r="T30" s="676"/>
      <c r="U30" s="676"/>
      <c r="V30" s="52" t="s">
        <v>16</v>
      </c>
      <c r="Y30" s="677" t="s">
        <v>148</v>
      </c>
      <c r="Z30" s="678"/>
      <c r="AA30" s="649">
        <v>0</v>
      </c>
      <c r="AB30" s="650"/>
      <c r="AC30" s="650"/>
      <c r="AD30" s="650"/>
      <c r="AE30" s="650"/>
      <c r="AF30" s="52" t="s">
        <v>13</v>
      </c>
      <c r="AL30" s="620">
        <v>0.01</v>
      </c>
      <c r="AM30" s="628"/>
      <c r="AN30" s="628"/>
      <c r="AO30" s="628"/>
      <c r="AP30" s="60" t="s">
        <v>13</v>
      </c>
      <c r="AS30" s="691"/>
      <c r="AT30" s="688"/>
      <c r="AU30" s="688"/>
      <c r="AV30" s="689"/>
      <c r="AW30" s="469"/>
    </row>
    <row r="31" spans="2:49" ht="27" customHeight="1" thickTop="1" thickBot="1">
      <c r="B31" s="681" t="s">
        <v>167</v>
      </c>
      <c r="C31" s="682"/>
      <c r="D31" s="650">
        <v>0.08</v>
      </c>
      <c r="E31" s="650"/>
      <c r="F31" s="650"/>
      <c r="G31" s="199" t="s">
        <v>158</v>
      </c>
      <c r="H31" s="695">
        <f>+AS24</f>
        <v>0.01</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0</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24.29</v>
      </c>
      <c r="E24" s="650"/>
      <c r="F24" s="650"/>
      <c r="G24" s="199" t="s">
        <v>158</v>
      </c>
      <c r="H24" s="695">
        <f>+F12</f>
        <v>0</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24.29</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v>0</v>
      </c>
      <c r="AB30" s="650"/>
      <c r="AC30" s="650"/>
      <c r="AD30" s="650"/>
      <c r="AE30" s="650"/>
      <c r="AF30" s="52" t="s">
        <v>13</v>
      </c>
      <c r="AL30" s="620">
        <v>0</v>
      </c>
      <c r="AM30" s="628"/>
      <c r="AN30" s="628"/>
      <c r="AO30" s="628"/>
      <c r="AP30" s="60" t="s">
        <v>13</v>
      </c>
      <c r="AS30" s="691"/>
      <c r="AT30" s="688"/>
      <c r="AU30" s="688"/>
      <c r="AV30" s="689"/>
      <c r="AW30" s="469"/>
    </row>
    <row r="31" spans="2:49" ht="27" customHeight="1" thickTop="1" thickBot="1">
      <c r="B31" s="681" t="s">
        <v>167</v>
      </c>
      <c r="C31" s="682"/>
      <c r="D31" s="650">
        <v>24.29</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0</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E16" zoomScaleNormal="100" workbookViewId="0"/>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2.67</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2.67</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2.67</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2.67</v>
      </c>
      <c r="Q27" s="676"/>
      <c r="R27" s="676"/>
      <c r="S27" s="676"/>
      <c r="T27" s="52" t="s">
        <v>38</v>
      </c>
      <c r="U27" s="72"/>
      <c r="V27" s="72"/>
      <c r="Y27" s="70" t="s">
        <v>39</v>
      </c>
      <c r="Z27" s="73"/>
      <c r="AH27" s="61"/>
      <c r="AI27" s="61"/>
      <c r="AJ27" s="61"/>
      <c r="AK27" s="61"/>
      <c r="AL27" s="655">
        <f>+AH18+P27</f>
        <v>2.67</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2.67</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2.67</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2.67</v>
      </c>
      <c r="I30" s="692"/>
      <c r="J30" s="199" t="s">
        <v>158</v>
      </c>
      <c r="M30" s="660"/>
      <c r="P30" s="64"/>
      <c r="R30" s="675">
        <f>+ROUND(AA28,2)+ROUND(AA29,2)+ROUND(AA30,2)</f>
        <v>2.67</v>
      </c>
      <c r="S30" s="676"/>
      <c r="T30" s="676"/>
      <c r="U30" s="676"/>
      <c r="V30" s="52" t="s">
        <v>16</v>
      </c>
      <c r="Y30" s="677" t="s">
        <v>148</v>
      </c>
      <c r="Z30" s="678"/>
      <c r="AA30" s="649">
        <v>0</v>
      </c>
      <c r="AB30" s="650"/>
      <c r="AC30" s="650"/>
      <c r="AD30" s="650"/>
      <c r="AE30" s="650"/>
      <c r="AF30" s="52" t="s">
        <v>13</v>
      </c>
      <c r="AL30" s="620">
        <v>2.67</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2.67</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A2" sqref="A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AGC横浜テクニカルセンター</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2025-06-19T06:07:08Z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y fmtid="{D5CDD505-2E9C-101B-9397-08002B2CF9AE}" pid="9" name="MSIP_Label_9b500289-1a9c-442f-923d-4f95209608d2_Enabled">
    <vt:lpwstr>true</vt:lpwstr>
  </property>
  <property fmtid="{D5CDD505-2E9C-101B-9397-08002B2CF9AE}" pid="10" name="MSIP_Label_9b500289-1a9c-442f-923d-4f95209608d2_SetDate">
    <vt:lpwstr>2025-05-22T06:34:05Z</vt:lpwstr>
  </property>
  <property fmtid="{D5CDD505-2E9C-101B-9397-08002B2CF9AE}" pid="11" name="MSIP_Label_9b500289-1a9c-442f-923d-4f95209608d2_Method">
    <vt:lpwstr>Privileged</vt:lpwstr>
  </property>
  <property fmtid="{D5CDD505-2E9C-101B-9397-08002B2CF9AE}" pid="12" name="MSIP_Label_9b500289-1a9c-442f-923d-4f95209608d2_Name">
    <vt:lpwstr>GCEP2 - Others</vt:lpwstr>
  </property>
  <property fmtid="{D5CDD505-2E9C-101B-9397-08002B2CF9AE}" pid="13" name="MSIP_Label_9b500289-1a9c-442f-923d-4f95209608d2_SiteId">
    <vt:lpwstr>90c56ca2-d892-45ce-810d-6cf368facdb3</vt:lpwstr>
  </property>
  <property fmtid="{D5CDD505-2E9C-101B-9397-08002B2CF9AE}" pid="14" name="MSIP_Label_9b500289-1a9c-442f-923d-4f95209608d2_ActionId">
    <vt:lpwstr>3412a815-eb9f-4de4-b03c-1dcf3a72f090</vt:lpwstr>
  </property>
  <property fmtid="{D5CDD505-2E9C-101B-9397-08002B2CF9AE}" pid="15" name="MSIP_Label_9b500289-1a9c-442f-923d-4f95209608d2_ContentBits">
    <vt:lpwstr>0</vt:lpwstr>
  </property>
</Properties>
</file>