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8C80C303-82E5-43B6-ACC1-8A2FC95F6DB1}" xr6:coauthVersionLast="47" xr6:coauthVersionMax="47" xr10:uidLastSave="{00000000-0000-0000-0000-000000000000}"/>
  <bookViews>
    <workbookView xWindow="-120" yWindow="-120" windowWidth="29040" windowHeight="15990" tabRatio="808" firstSheet="16"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1"/>
  <c r="S60" i="94" s="1"/>
  <c r="AL31" i="79"/>
  <c r="R60" i="94" s="1"/>
  <c r="AL31" i="89"/>
  <c r="Q60" i="94" s="1"/>
  <c r="AL31" i="88"/>
  <c r="P60" i="94" s="1"/>
  <c r="AL31" i="87"/>
  <c r="O60" i="94" s="1"/>
  <c r="AL31" i="86"/>
  <c r="N60" i="94" s="1"/>
  <c r="AL31" i="85"/>
  <c r="M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7" l="1"/>
  <c r="K49" i="94"/>
  <c r="H31" i="76"/>
  <c r="J49" i="94"/>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AL31" i="74" s="1"/>
  <c r="H60" i="94" s="1"/>
  <c r="Y18" i="76"/>
  <c r="AL27" i="76"/>
  <c r="AL31" i="76" s="1"/>
  <c r="J60" i="94" s="1"/>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L31" i="77" s="1"/>
  <c r="K60" i="94" s="1"/>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84"/>
  <c r="AL31" i="84"/>
  <c r="T60" i="94" s="1"/>
  <c r="H29" i="79"/>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<sst xmlns="http://schemas.openxmlformats.org/spreadsheetml/2006/main" count="3304" uniqueCount="472">
  <si>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</si>
  <si>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</si>
  <si>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</si>
  <si>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</si>
  <si>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</si>
  <si>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</si>
  <si>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</si>
  <si>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</si>
  <si>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</si>
  <si>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</si>
  <si>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</si>
  <si>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</si>
  <si>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</si>
  <si>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</si>
  <si>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</si>
  <si>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</si>
  <si>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</si>
  <si>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</si>
  <si>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</si>
  <si>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</si>
  <si>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</si>
  <si>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</si>
  <si>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</si>
  <si>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</si>
  <si>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</si>
  <si>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</si>
  <si>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</si>
  <si>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</si>
  <si>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</si>
  <si>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</si>
  <si>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</si>
  <si>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</si>
  <si>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</si>
  <si>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</si>
  <si>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</si>
  <si>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</si>
  <si>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</si>
  <si>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</si>
  <si>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</si>
  <si>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</si>
  <si>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</si>
  <si>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</si>
  <si>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</si>
  <si>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</si>
  <si>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</si>
  <si>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</si>
  <si>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</si>
  <si>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</si>
  <si>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</si>
  <si>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</si>
  <si>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</si>
  <si>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</si>
  <si>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</si>
  <si>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</si>
  <si>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</si>
  <si>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</si>
  <si>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</si>
  <si>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</si>
  <si>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</si>
  <si>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</si>
  <si>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</si>
  <si>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</si>
  <si>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</si>
  <si>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</si>
  <si>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</si>
  <si>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</si>
  <si>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</si>
  <si>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</si>
  <si>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</si>
  <si>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</si>
  <si>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</si>
  <si>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</si>
  <si>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</si>
  <si>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</si>
  <si>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</si>
  <si>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</si>
  <si>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</si>
  <si>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</si>
  <si>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</si>
  <si>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</si>
  <si>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</si>
  <si>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</si>
  <si>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</si>
  <si>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</si>
  <si>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</si>
  <si>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</si>
  <si>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</si>
  <si>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</si>
  <si>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</si>
  <si>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</si>
  <si>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</si>
  <si>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</si>
  <si>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</si>
  <si>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</si>
  <si>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</si>
  <si>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</si>
  <si>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</si>
  <si>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</si>
  <si>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</si>
  <si>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</si>
  <si>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</si>
  <si>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</si>
  <si>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</si>
  <si>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</si>
  <si>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</si>
  <si>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</si>
  <si>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</si>
  <si>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</si>
  <si>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</si>
  <si>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</si>
  <si>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</si>
  <si>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</si>
  <si>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</si>
  <si>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</si>
  <si>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</si>
  <si>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</si>
  <si>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</si>
  <si>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</si>
  <si>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</si>
  <si>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</si>
  <si>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</si>
  <si>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</si>
  <si>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</si>
  <si>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</si>
  <si>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</si>
  <si>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</si>
  <si>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</si>
  <si>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</si>
  <si>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</si>
  <si>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</si>
  <si>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</si>
  <si>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</si>
  <si>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</si>
  <si>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</si>
  <si>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</si>
  <si>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</si>
  <si>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</si>
  <si>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</si>
  <si>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</si>
  <si>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</si>
  <si>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</si>
  <si>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</si>
  <si>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</si>
  <si>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</si>
  <si>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</si>
  <si>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</si>
  <si>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</si>
  <si>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</si>
  <si>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</si>
  <si>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</si>
  <si>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</si>
  <si>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</si>
  <si>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</si>
  <si>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</si>
  <si>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</si>
  <si>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</si>
  <si>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</si>
  <si>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</si>
  <si>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</si>
  <si>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</si>
  <si>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</si>
  <si>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</si>
  <si>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</si>
  <si>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</si>
  <si>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</si>
  <si>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</si>
  <si>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</si>
  <si>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</si>
  <si>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</si>
  <si>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</si>
  <si>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</si>
  <si>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</si>
  <si>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</si>
  <si>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</si>
  <si>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</si>
  <si>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</si>
  <si>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</si>
  <si>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</si>
  <si>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</si>
  <si>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</si>
  <si>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</si>
  <si>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</si>
  <si>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</si>
  <si>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</si>
  <si>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</si>
  <si>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</si>
  <si>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</si>
  <si>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</si>
  <si>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</si>
  <si>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</si>
  <si>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</si>
  <si>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</si>
  <si>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</si>
  <si>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</si>
  <si>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</si>
  <si>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</si>
  <si>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</si>
  <si>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</si>
  <si>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</si>
  <si>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</si>
  <si>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</si>
  <si>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</si>
  <si>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</si>
  <si>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</si>
  <si>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</si>
  <si>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</si>
  <si>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</si>
  <si>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</si>
  <si>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</si>
  <si>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</si>
  <si>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</si>
  <si>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</si>
  <si>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</si>
  <si>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</si>
  <si>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</si>
  <si>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</si>
  <si>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</si>
  <si>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</si>
  <si>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</si>
  <si>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</si>
  <si>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</si>
  <si>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</si>
  <si>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</si>
  <si>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</si>
  <si>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</si>
  <si>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</si>
  <si>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</si>
  <si>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</si>
  <si>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</si>
  <si>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</si>
  <si>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</si>
  <si>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</si>
  <si>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</si>
  <si>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</si>
  <si>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</si>
  <si>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</si>
  <si>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</si>
  <si>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</si>
  <si>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</si>
  <si>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</si>
  <si>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</si>
  <si>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</si>
  <si>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</si>
  <si>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</si>
  <si>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</si>
  <si>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</si>
  <si>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</si>
  <si>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</si>
  <si>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</si>
  <si>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</si>
  <si>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</si>
  <si>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</si>
  <si>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</si>
  <si>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</si>
  <si>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</si>
  <si>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</si>
  <si>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</si>
  <si>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</si>
  <si>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</si>
  <si>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</si>
  <si>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</si>
  <si>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</si>
  <si>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</si>
  <si>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</si>
  <si>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</si>
  <si>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</si>
  <si>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</si>
  <si>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</si>
  <si>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</si>
  <si>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</si>
  <si>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</si>
  <si>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</si>
  <si>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</si>
  <si>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</si>
  <si>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</si>
  <si>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</si>
  <si>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</si>
  <si>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</si>
  <si>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</si>
  <si>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</si>
  <si>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</si>
  <si>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</si>
  <si>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</si>
  <si>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</si>
  <si>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</si>
  <si>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</si>
  <si>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</si>
  <si>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</si>
  <si>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</si>
  <si>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</si>
  <si>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</si>
  <si>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</si>
  <si>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</si>
  <si>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</si>
  <si>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</si>
  <si>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</si>
  <si>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</si>
  <si>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</si>
  <si>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</si>
  <si>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</si>
  <si>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</si>
  <si>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</si>
  <si>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</si>
  <si>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</si>
  <si>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</si>
  <si>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</si>
  <si>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</si>
  <si>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</si>
  <si>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</si>
  <si>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</si>
  <si>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</si>
  <si>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</si>
  <si>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</si>
  <si>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</si>
  <si>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</si>
  <si>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</si>
  <si>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</si>
  <si>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</si>
  <si>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</si>
  <si>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</si>
  <si>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</si>
  <si>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</si>
  <si>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</si>
  <si>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</si>
  <si>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</si>
  <si>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</si>
  <si>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</si>
  <si>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</si>
  <si>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</si>
  <si>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</si>
  <si>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</si>
  <si>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</si>
  <si>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</si>
  <si>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</si>
  <si>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</si>
  <si>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</si>
  <si>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</si>
  <si>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</si>
  <si>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</si>
  <si>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</si>
  <si>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</si>
  <si>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</si>
  <si>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</si>
  <si>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</si>
  <si>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</si>
  <si>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</si>
  <si>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</si>
  <si>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</si>
  <si>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</si>
  <si>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</si>
  <si>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</si>
  <si>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</si>
  <si>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</si>
  <si>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</si>
  <si>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</si>
  <si>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</si>
  <si>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</si>
  <si>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</si>
  <si>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</si>
  <si>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</si>
  <si>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</si>
  <si>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</si>
  <si>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</si>
  <si>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</si>
  <si>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</si>
  <si>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</si>
  <si>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</si>
  <si>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</si>
  <si>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</si>
  <si>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</si>
  <si>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</si>
  <si>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</si>
  <si>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</si>
  <si>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</si>
  <si>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</si>
  <si>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</si>
  <si>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</si>
  <si>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</si>
  <si>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</si>
  <si>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</si>
  <si>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</si>
  <si>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</si>
  <si>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</si>
  <si>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</si>
  <si>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</si>
  <si>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</si>
  <si>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</si>
  <si>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</si>
  <si>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</si>
  <si>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</si>
  <si>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</si>
  <si>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</si>
  <si>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</si>
  <si>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</si>
  <si>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</si>
  <si>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</si>
  <si>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</si>
  <si>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</si>
  <si>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</si>
  <si>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</si>
  <si>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</si>
  <si>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</si>
  <si>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</si>
  <si>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</si>
  <si>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</si>
  <si>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</si>
  <si>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</si>
  <si>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</si>
  <si>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</si>
  <si>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</si>
  <si>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</si>
  <si>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</si>
  <si>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</si>
  <si>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</si>
  <si>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</si>
  <si>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</si>
  <si>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</si>
  <si>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</si>
  <si>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</si>
  <si>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</si>
  <si>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</si>
  <si>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</si>
  <si>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</si>
  <si>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</si>
  <si>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</si>
  <si>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</si>
  <si>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</si>
  <si>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</si>
  <si>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</si>
  <si>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</si>
  <si>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</si>
  <si>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</si>
  <si>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</si>
  <si>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</si>
  <si>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</si>
  <si>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</si>
  <si>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</si>
  <si>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</si>
  <si>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</si>
  <si>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</si>
  <si>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</si>
  <si>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</si>
  <si>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</si>
  <si>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</si>
  <si>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</si>
  <si>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</si>
  <si>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</si>
  <si>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</si>
  <si>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</si>
  <si>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</si>
  <si>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</si>
  <si>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</si>
  <si>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</si>
  <si>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</si>
  <si>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</si>
  <si>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</si>
  <si>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</si>
  <si>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</si>
  <si>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</si>
  <si>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</si>
  <si>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</si>
  <si>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</si>
  <si>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</si>
  <si>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０４５－５１１－１７８０</t>
    <phoneticPr fontId="3"/>
  </si>
  <si>
    <t>令和  7 年   6月  30日</t>
    <phoneticPr fontId="3"/>
  </si>
  <si>
    <t>○</t>
  </si>
  <si>
    <t>横浜市鶴見区末広町１－１</t>
    <phoneticPr fontId="3"/>
  </si>
  <si>
    <t>AGC株式会社AGC横浜テクニカルセンター　　　常務執行役員センター長　峯伸也</t>
    <phoneticPr fontId="3"/>
  </si>
  <si>
    <t>AGC横浜テクニカルセンター</t>
    <phoneticPr fontId="3"/>
  </si>
  <si>
    <t>横浜市長</t>
    <phoneticPr fontId="3"/>
  </si>
  <si>
    <t>Ｅ21－窯業・土石製品製造業</t>
    <phoneticPr fontId="3"/>
  </si>
  <si>
    <t>ガラス・土石製品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</si>
</sst>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63" zoomScaleNormal="100" zoomScaleSheetLayoutView="100" workbookViewId="0">
      <selection activeCell="R25" sqref="R25"/>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465</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464</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469</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466</v>
      </c>
      <c r="K39" s="575"/>
      <c r="L39" s="576"/>
      <c r="M39" s="576"/>
      <c r="N39" s="576"/>
      <c r="O39" s="577"/>
      <c r="Q39" s="24"/>
      <c r="R39" s="99"/>
    </row>
    <row r="40" spans="1:19" ht="26.25" customHeight="1">
      <c r="C40" s="88"/>
      <c r="D40" s="28"/>
      <c r="E40" s="28"/>
      <c r="F40" s="28"/>
      <c r="G40" s="28"/>
      <c r="H40" s="29" t="s">
        <v>7</v>
      </c>
      <c r="I40" s="29"/>
      <c r="J40" s="575" t="s">
        <v>467</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463</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468</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2021</v>
      </c>
      <c r="N48" s="602"/>
      <c r="O48" s="603"/>
    </row>
    <row r="49" spans="3:21" ht="18" customHeight="1">
      <c r="C49" s="552" t="s">
        <v>11</v>
      </c>
      <c r="D49" s="584"/>
      <c r="E49" s="585"/>
      <c r="F49" s="571" t="s">
        <v>466</v>
      </c>
      <c r="G49" s="572"/>
      <c r="H49" s="572"/>
      <c r="I49" s="572"/>
      <c r="J49" s="572"/>
      <c r="K49" s="572"/>
      <c r="L49" s="463" t="s">
        <v>172</v>
      </c>
      <c r="M49" s="466"/>
      <c r="N49" s="604" t="s">
        <v>463</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470</v>
      </c>
      <c r="G52" s="640"/>
      <c r="H52" s="640"/>
      <c r="I52" s="640"/>
      <c r="J52" s="36" t="s">
        <v>47</v>
      </c>
      <c r="K52" s="36"/>
      <c r="L52" s="641" t="s">
        <v>471</v>
      </c>
      <c r="M52" s="641"/>
      <c r="N52" s="642"/>
      <c r="O52" s="643"/>
    </row>
    <row r="53" spans="3:21" ht="22.5" customHeight="1">
      <c r="C53" s="360"/>
      <c r="D53" s="452" t="s">
        <v>19</v>
      </c>
      <c r="E53" s="470" t="s">
        <v>365</v>
      </c>
      <c r="F53" s="644" t="s">
        <v>366</v>
      </c>
      <c r="G53" s="645"/>
      <c r="H53" s="646"/>
      <c r="I53" s="644" t="s">
        <v>367</v>
      </c>
      <c r="J53" s="647"/>
      <c r="K53" s="648"/>
      <c r="L53" s="649">
        <v>5674</v>
      </c>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1801</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2988.7</v>
      </c>
      <c r="I63" s="292" t="s">
        <v>4</v>
      </c>
      <c r="J63" s="623" t="s">
        <v>324</v>
      </c>
      <c r="K63" s="624"/>
      <c r="L63" s="625"/>
      <c r="M63" s="621">
        <f>+別紙!AA14</f>
        <v>2988.7</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2988.7</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B15" zoomScaleNormal="100" workbookViewId="0">
      <selection activeCell="AA31" sqref="AA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12.8</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4.4000000000000004</v>
      </c>
      <c r="E24" s="684"/>
      <c r="F24" s="684"/>
      <c r="G24" s="211" t="s">
        <v>198</v>
      </c>
      <c r="H24" s="673">
        <f>+F12</f>
        <v>12.8</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12.8</v>
      </c>
      <c r="Q27" s="733"/>
      <c r="R27" s="733"/>
      <c r="S27" s="733"/>
      <c r="T27" s="54" t="s">
        <v>38</v>
      </c>
      <c r="U27" s="74"/>
      <c r="V27" s="74"/>
      <c r="Y27" s="72" t="s">
        <v>39</v>
      </c>
      <c r="Z27" s="75"/>
      <c r="AH27" s="63"/>
      <c r="AI27" s="63"/>
      <c r="AJ27" s="63"/>
      <c r="AK27" s="63"/>
      <c r="AL27" s="703">
        <f>+AH18+P27</f>
        <v>12.8</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4.4000000000000004</v>
      </c>
      <c r="E29" s="684"/>
      <c r="F29" s="684"/>
      <c r="G29" s="211" t="s">
        <v>198</v>
      </c>
      <c r="H29" s="673">
        <f>+AL27</f>
        <v>12.8</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12.8</v>
      </c>
      <c r="I30" s="674"/>
      <c r="J30" s="211" t="s">
        <v>198</v>
      </c>
      <c r="M30" s="682"/>
      <c r="P30" s="66"/>
      <c r="R30" s="687">
        <f>+ROUND(AA28,1)+ROUND(AA29,1)+ROUND(AA30,1)</f>
        <v>12.8</v>
      </c>
      <c r="S30" s="733"/>
      <c r="T30" s="733"/>
      <c r="U30" s="733"/>
      <c r="V30" s="54" t="s">
        <v>16</v>
      </c>
      <c r="Y30" s="688" t="s">
        <v>186</v>
      </c>
      <c r="Z30" s="689"/>
      <c r="AA30" s="729">
        <v>0</v>
      </c>
      <c r="AB30" s="730"/>
      <c r="AC30" s="730"/>
      <c r="AD30" s="730"/>
      <c r="AE30" s="730"/>
      <c r="AF30" s="54" t="s">
        <v>13</v>
      </c>
      <c r="AL30" s="706">
        <v>12.8</v>
      </c>
      <c r="AM30" s="707"/>
      <c r="AN30" s="707"/>
      <c r="AO30" s="707"/>
      <c r="AP30" s="62" t="s">
        <v>13</v>
      </c>
      <c r="AS30" s="725"/>
      <c r="AT30" s="722"/>
      <c r="AU30" s="722"/>
      <c r="AV30" s="723"/>
      <c r="AW30" s="498"/>
    </row>
    <row r="31" spans="2:49" ht="27" customHeight="1" thickTop="1" thickBot="1">
      <c r="B31" s="660" t="s">
        <v>226</v>
      </c>
      <c r="C31" s="661"/>
      <c r="D31" s="684">
        <v>4.4000000000000004</v>
      </c>
      <c r="E31" s="684"/>
      <c r="F31" s="684"/>
      <c r="G31" s="211" t="s">
        <v>198</v>
      </c>
      <c r="H31" s="673">
        <f>+AS24</f>
        <v>12.8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A11"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1625</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1062.9000000000001</v>
      </c>
      <c r="E24" s="684"/>
      <c r="F24" s="684"/>
      <c r="G24" s="211" t="s">
        <v>198</v>
      </c>
      <c r="H24" s="673">
        <f>+F12</f>
        <v>1625</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1625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1625</v>
      </c>
      <c r="Q27" s="733"/>
      <c r="R27" s="733"/>
      <c r="S27" s="733"/>
      <c r="T27" s="54" t="s">
        <v>38</v>
      </c>
      <c r="U27" s="74"/>
      <c r="V27" s="74"/>
      <c r="Y27" s="72" t="s">
        <v>39</v>
      </c>
      <c r="Z27" s="75"/>
      <c r="AH27" s="63"/>
      <c r="AI27" s="63"/>
      <c r="AJ27" s="63"/>
      <c r="AK27" s="63"/>
      <c r="AL27" s="703">
        <f>+AH18+P27</f>
        <v>1625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1625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1062.9000000000001</v>
      </c>
      <c r="E29" s="684"/>
      <c r="F29" s="684"/>
      <c r="G29" s="211" t="s">
        <v>198</v>
      </c>
      <c r="H29" s="673">
        <f>+AL27</f>
        <v>1625</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69.8</v>
      </c>
      <c r="I30" s="674"/>
      <c r="J30" s="211" t="s">
        <v>198</v>
      </c>
      <c r="M30" s="682"/>
      <c r="P30" s="66"/>
      <c r="R30" s="687">
        <f>+ROUND(AA28,1)+ROUND(AA29,1)+ROUND(AA30,1)</f>
        <v>1625</v>
      </c>
      <c r="S30" s="733"/>
      <c r="T30" s="733"/>
      <c r="U30" s="733"/>
      <c r="V30" s="54" t="s">
        <v>16</v>
      </c>
      <c r="Y30" s="688" t="s">
        <v>186</v>
      </c>
      <c r="Z30" s="689"/>
      <c r="AA30" s="729">
        <v>0</v>
      </c>
      <c r="AB30" s="730"/>
      <c r="AC30" s="730"/>
      <c r="AD30" s="730"/>
      <c r="AE30" s="730"/>
      <c r="AF30" s="54" t="s">
        <v>13</v>
      </c>
      <c r="AL30" s="706">
        <v>69.8</v>
      </c>
      <c r="AM30" s="707"/>
      <c r="AN30" s="707"/>
      <c r="AO30" s="707"/>
      <c r="AP30" s="62" t="s">
        <v>13</v>
      </c>
      <c r="AS30" s="725"/>
      <c r="AT30" s="722"/>
      <c r="AU30" s="722"/>
      <c r="AV30" s="723"/>
      <c r="AW30" s="498"/>
    </row>
    <row r="31" spans="2:49" ht="27" customHeight="1" thickTop="1" thickBot="1">
      <c r="B31" s="660" t="s">
        <v>226</v>
      </c>
      <c r="C31" s="661"/>
      <c r="D31" s="684">
        <v>1062.9000000000001</v>
      </c>
      <c r="E31" s="684"/>
      <c r="F31" s="684"/>
      <c r="G31" s="211" t="s">
        <v>198</v>
      </c>
      <c r="H31" s="673">
        <f>+AS24</f>
        <v>1625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F13" sqref="F1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E10" zoomScaleNormal="100" workbookViewId="0">
      <selection activeCell="AA31" sqref="AA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0.2</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0.2</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v>0</v>
      </c>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0.2</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T21" zoomScaleNormal="100" workbookViewId="0">
      <selection activeCell="AY28" sqref="AY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AGC横浜テクニカルセンター</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3.9</v>
      </c>
      <c r="G12" s="704"/>
      <c r="H12" s="704"/>
      <c r="I12" s="62" t="s">
        <v>256</v>
      </c>
      <c r="J12" s="63"/>
      <c r="K12" s="64"/>
      <c r="L12" s="63"/>
      <c r="M12" s="682"/>
      <c r="N12" s="65"/>
      <c r="P12" s="706">
        <v>0</v>
      </c>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v>0</v>
      </c>
      <c r="G15" s="684"/>
      <c r="H15" s="684"/>
      <c r="I15" s="54" t="s">
        <v>256</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v>0</v>
      </c>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0.5</v>
      </c>
      <c r="E24" s="684"/>
      <c r="F24" s="684"/>
      <c r="G24" s="211" t="s">
        <v>198</v>
      </c>
      <c r="H24" s="673">
        <f>+F12</f>
        <v>3.9</v>
      </c>
      <c r="I24" s="674"/>
      <c r="J24" s="211" t="s">
        <v>198</v>
      </c>
      <c r="K24" s="66"/>
      <c r="L24" s="63"/>
      <c r="M24" s="683"/>
      <c r="P24" s="729">
        <v>0</v>
      </c>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3.9</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3.9</v>
      </c>
      <c r="Q27" s="733"/>
      <c r="R27" s="733"/>
      <c r="S27" s="733"/>
      <c r="T27" s="54" t="s">
        <v>38</v>
      </c>
      <c r="U27" s="74"/>
      <c r="V27" s="74"/>
      <c r="Y27" s="72" t="s">
        <v>39</v>
      </c>
      <c r="Z27" s="75"/>
      <c r="AH27" s="63"/>
      <c r="AI27" s="63"/>
      <c r="AJ27" s="63"/>
      <c r="AK27" s="63"/>
      <c r="AL27" s="703">
        <f>+AH18+P27</f>
        <v>3.9</v>
      </c>
      <c r="AM27" s="704"/>
      <c r="AN27" s="704"/>
      <c r="AO27" s="704"/>
      <c r="AP27" s="62" t="s">
        <v>13</v>
      </c>
      <c r="AQ27" s="321"/>
      <c r="AR27" s="141"/>
      <c r="AS27" s="706">
        <v>0</v>
      </c>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0.5</v>
      </c>
      <c r="E29" s="684"/>
      <c r="F29" s="684"/>
      <c r="G29" s="211" t="s">
        <v>198</v>
      </c>
      <c r="H29" s="673">
        <f>+AL27</f>
        <v>3.9</v>
      </c>
      <c r="I29" s="674"/>
      <c r="J29" s="211" t="s">
        <v>198</v>
      </c>
      <c r="M29" s="682"/>
      <c r="P29" s="66"/>
      <c r="Q29" s="158"/>
      <c r="R29" s="61" t="s">
        <v>182</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3.9</v>
      </c>
      <c r="I30" s="674"/>
      <c r="J30" s="211" t="s">
        <v>198</v>
      </c>
      <c r="M30" s="682"/>
      <c r="P30" s="66"/>
      <c r="R30" s="687">
        <f>+ROUND(AA28,1)+ROUND(AA29,1)+ROUND(AA30,1)</f>
        <v>3.9</v>
      </c>
      <c r="S30" s="733"/>
      <c r="T30" s="733"/>
      <c r="U30" s="733"/>
      <c r="V30" s="54" t="s">
        <v>16</v>
      </c>
      <c r="Y30" s="688" t="s">
        <v>186</v>
      </c>
      <c r="Z30" s="689"/>
      <c r="AA30" s="729">
        <v>0</v>
      </c>
      <c r="AB30" s="730"/>
      <c r="AC30" s="730"/>
      <c r="AD30" s="730"/>
      <c r="AE30" s="730"/>
      <c r="AF30" s="54" t="s">
        <v>13</v>
      </c>
      <c r="AL30" s="706">
        <v>3.9</v>
      </c>
      <c r="AM30" s="707"/>
      <c r="AN30" s="707"/>
      <c r="AO30" s="707"/>
      <c r="AP30" s="62" t="s">
        <v>13</v>
      </c>
      <c r="AS30" s="725"/>
      <c r="AT30" s="722"/>
      <c r="AU30" s="722"/>
      <c r="AV30" s="723"/>
      <c r="AW30" s="497"/>
    </row>
    <row r="31" spans="2:49" ht="27" customHeight="1" thickTop="1" thickBot="1">
      <c r="B31" s="660" t="s">
        <v>226</v>
      </c>
      <c r="C31" s="661"/>
      <c r="D31" s="684">
        <v>0.5</v>
      </c>
      <c r="E31" s="684"/>
      <c r="F31" s="684"/>
      <c r="G31" s="211" t="s">
        <v>198</v>
      </c>
      <c r="H31" s="673">
        <f>+AS24</f>
        <v>3.9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topLeftCell="G14" zoomScaleNormal="100" workbookViewId="0">
      <selection activeCell="F15" sqref="F15:H1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AL35" sqref="AL3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60.9</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49</v>
      </c>
      <c r="E24" s="684"/>
      <c r="F24" s="684"/>
      <c r="G24" s="211" t="s">
        <v>198</v>
      </c>
      <c r="H24" s="673">
        <f>+F12</f>
        <v>60.9</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60.9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60.9</v>
      </c>
      <c r="Q27" s="733"/>
      <c r="R27" s="733"/>
      <c r="S27" s="733"/>
      <c r="T27" s="54" t="s">
        <v>38</v>
      </c>
      <c r="U27" s="74"/>
      <c r="V27" s="74"/>
      <c r="Y27" s="72" t="s">
        <v>39</v>
      </c>
      <c r="Z27" s="75"/>
      <c r="AH27" s="63"/>
      <c r="AI27" s="63"/>
      <c r="AJ27" s="63"/>
      <c r="AK27" s="63"/>
      <c r="AL27" s="703">
        <f>+AH18+P27</f>
        <v>60.9</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60.9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49</v>
      </c>
      <c r="E29" s="684"/>
      <c r="F29" s="684"/>
      <c r="G29" s="211" t="s">
        <v>198</v>
      </c>
      <c r="H29" s="673">
        <f>+AL27</f>
        <v>60.9</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55.9</v>
      </c>
      <c r="I30" s="674"/>
      <c r="J30" s="211" t="s">
        <v>198</v>
      </c>
      <c r="M30" s="682"/>
      <c r="P30" s="66"/>
      <c r="R30" s="687">
        <f>+ROUND(AA28,1)+ROUND(AA29,1)+ROUND(AA30,1)</f>
        <v>60.9</v>
      </c>
      <c r="S30" s="733"/>
      <c r="T30" s="733"/>
      <c r="U30" s="733"/>
      <c r="V30" s="54" t="s">
        <v>16</v>
      </c>
      <c r="Y30" s="688" t="s">
        <v>186</v>
      </c>
      <c r="Z30" s="689"/>
      <c r="AA30" s="729">
        <v>0</v>
      </c>
      <c r="AB30" s="730"/>
      <c r="AC30" s="730"/>
      <c r="AD30" s="730"/>
      <c r="AE30" s="730"/>
      <c r="AF30" s="54" t="s">
        <v>13</v>
      </c>
      <c r="AL30" s="706">
        <v>55.9</v>
      </c>
      <c r="AM30" s="707"/>
      <c r="AN30" s="707"/>
      <c r="AO30" s="707"/>
      <c r="AP30" s="62" t="s">
        <v>13</v>
      </c>
      <c r="AS30" s="725"/>
      <c r="AT30" s="722"/>
      <c r="AU30" s="722"/>
      <c r="AV30" s="723"/>
      <c r="AW30" s="498"/>
    </row>
    <row r="31" spans="2:49" ht="27" customHeight="1" thickTop="1" thickBot="1">
      <c r="B31" s="660" t="s">
        <v>226</v>
      </c>
      <c r="C31" s="661"/>
      <c r="D31" s="684">
        <v>49</v>
      </c>
      <c r="E31" s="684"/>
      <c r="F31" s="684"/>
      <c r="G31" s="211" t="s">
        <v>198</v>
      </c>
      <c r="H31" s="673">
        <f>+AS24</f>
        <v>60.9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L4" zoomScale="70" zoomScaleNormal="70" workbookViewId="0">
      <selection activeCell="X19" sqref="X1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AGC横浜テクニカルセンター</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0.5</v>
      </c>
      <c r="H9" s="392">
        <f>IF(OR(ｲ.汚泥!D24&gt;0,ｲ.汚泥!D24&lt;0),ｲ.汚泥!D24,IF(H$19&gt;0,"0",0))</f>
        <v>653.6</v>
      </c>
      <c r="I9" s="392">
        <f>IF(OR(ｳ.廃油!D24&gt;0,ｳ.廃油!D24&lt;0),ｳ.廃油!D24,IF(I$19&gt;0,"0",0))</f>
        <v>29.1</v>
      </c>
      <c r="J9" s="392">
        <f>IF(OR(ｴ.廃酸!$D24&gt;0,ｴ.廃酸!$D24&lt;0),ｴ.廃酸!D24,IF(J$19&gt;0,"0",0))</f>
        <v>169.6</v>
      </c>
      <c r="K9" s="392">
        <f>IF(OR(ｵ.廃ｱﾙｶﾘ!$D24&gt;0,ｵ.廃ｱﾙｶﾘ!$D24&lt;0),ｵ.廃ｱﾙｶﾘ!D24,IF(K$19&gt;0,"0",0))</f>
        <v>876.5</v>
      </c>
      <c r="L9" s="392">
        <f>IF(OR(ｶ.廃ﾌﾟﾗ類!D24&gt;0,ｶ.廃ﾌﾟﾗ類!D24&lt;0),ｶ.廃ﾌﾟﾗ類!D24,IF(L$19&gt;0,"0",0))</f>
        <v>131.1</v>
      </c>
      <c r="M9" s="392">
        <f>IF(OR(ｷ.紙くず!D24&gt;0,ｷ.紙くず!D24&lt;0),ｷ.紙くず!D24,IF(M$19&gt;0,"0",0))</f>
        <v>0</v>
      </c>
      <c r="N9" s="392">
        <f>IF(OR(ｸ.木くず!D24&gt;0,ｸ.木くず!D24&lt;0),ｸ.木くず!D24,IF(N$19&gt;0,"0",0))</f>
        <v>11.8</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4.4000000000000004</v>
      </c>
      <c r="T9" s="392">
        <f>IF(OR(ｾ.ｶﾞﾗｽ･ｺﾝｸﾘ･陶磁器くず!D24&gt;0,ｾ.ｶﾞﾗｽ･ｺﾝｸﾘ･陶磁器くず!D24&lt;0),ｾ.ｶﾞﾗｽ･ｺﾝｸﾘ･陶磁器くず!D24,IF(T$19&gt;0,"0",0))</f>
        <v>1062.9000000000001</v>
      </c>
      <c r="U9" s="392">
        <f>IF(OR(ｿ.鉱さい!D24&gt;0,ｿ.鉱さい!D24&lt;0),ｿ.鉱さい!D24,IF(U$19&gt;0,"0",0))</f>
        <v>0</v>
      </c>
      <c r="V9" s="392">
        <f>IF(OR(ﾀ.がれき類!D24&gt;0,ﾀ.がれき類!D24&lt;0),ﾀ.がれき類!D24,IF(V$19&gt;0,"0",0))</f>
        <v>0.2</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49</v>
      </c>
      <c r="AA9" s="394">
        <f>IF(SUM(G9:Z9)&gt;0,SUM(G9:Z9),IF(AA$19&gt;0,"0",0))</f>
        <v>2988.7</v>
      </c>
    </row>
    <row r="10" spans="2:27" ht="20.45" customHeight="1">
      <c r="B10" s="184" t="s">
        <v>352</v>
      </c>
      <c r="C10" s="796" t="s">
        <v>320</v>
      </c>
      <c r="D10" s="796"/>
      <c r="E10" s="796"/>
      <c r="F10" s="797"/>
      <c r="G10" s="395" t="str">
        <f>IF(OR(ｱ.燃え殻!D25&gt;0,ｱ.燃え殻!D25&lt;0),ｱ.燃え殻!D25,IF(G$19&gt;0,"0",0))</f>
        <v>0</v>
      </c>
      <c r="H10" s="395" t="str">
        <f>IF(OR(ｲ.汚泥!D25&gt;0,ｲ.汚泥!D25&lt;0),ｲ.汚泥!D25,IF(H$19&gt;0,"0",0))</f>
        <v>0</v>
      </c>
      <c r="I10" s="395" t="str">
        <f>IF(OR(ｳ.廃油!D25&gt;0,ｳ.廃油!D25&lt;0),ｳ.廃油!D25,IF(I$19&gt;0,"0",0))</f>
        <v>0</v>
      </c>
      <c r="J10" s="395" t="str">
        <f>IF(OR(ｴ.廃酸!$D25&gt;0,ｴ.廃酸!$D25&lt;0),ｴ.廃酸!D25,IF(J$19&gt;0,"0",0))</f>
        <v>0</v>
      </c>
      <c r="K10" s="395" t="str">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t="str">
        <f>IF(OR(ｱ.燃え殻!D26&gt;0,ｱ.燃え殻!D26&lt;0),ｱ.燃え殻!D26,IF(G$19&gt;0,"0",0))</f>
        <v>0</v>
      </c>
      <c r="H11" s="398" t="str">
        <f>IF(OR(ｲ.汚泥!D26&gt;0,ｲ.汚泥!D26&lt;0),ｲ.汚泥!D26,IF(H$19&gt;0,"0",0))</f>
        <v>0</v>
      </c>
      <c r="I11" s="398" t="str">
        <f>IF(OR(ｳ.廃油!D26&gt;0,ｳ.廃油!D26&lt;0),ｳ.廃油!D26,IF(I$19&gt;0,"0",0))</f>
        <v>0</v>
      </c>
      <c r="J11" s="398" t="str">
        <f>IF(OR(ｴ.廃酸!$D26&gt;0,ｴ.廃酸!$D26&lt;0),ｴ.廃酸!D26,IF(J$19&gt;0,"0",0))</f>
        <v>0</v>
      </c>
      <c r="K11" s="398" t="str">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t="str">
        <f>IF(OR(ｱ.燃え殻!D27&gt;0,ｱ.燃え殻!D27&lt;0),ｱ.燃え殻!D27,IF(G$19&gt;0,"0",0))</f>
        <v>0</v>
      </c>
      <c r="H12" s="398" t="str">
        <f>IF(OR(ｲ.汚泥!D27&gt;0,ｲ.汚泥!D27&lt;0),ｲ.汚泥!D27,IF(H$19&gt;0,"0",0))</f>
        <v>0</v>
      </c>
      <c r="I12" s="398" t="str">
        <f>IF(OR(ｳ.廃油!D27&gt;0,ｳ.廃油!D27&lt;0),ｳ.廃油!D27,IF(I$19&gt;0,"0",0))</f>
        <v>0</v>
      </c>
      <c r="J12" s="398" t="str">
        <f>IF(OR(ｴ.廃酸!$D27&gt;0,ｴ.廃酸!$D27&lt;0),ｴ.廃酸!D27,IF(J$19&gt;0,"0",0))</f>
        <v>0</v>
      </c>
      <c r="K12" s="398" t="str">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t="str">
        <f>IF(OR(ｱ.燃え殻!D28&gt;0,ｱ.燃え殻!D28&lt;0),ｱ.燃え殻!D28,IF(G$19&gt;0,"0",0))</f>
        <v>0</v>
      </c>
      <c r="H13" s="398" t="str">
        <f>IF(OR(ｲ.汚泥!D28&gt;0,ｲ.汚泥!D28&lt;0),ｲ.汚泥!D28,IF(H$19&gt;0,"0",0))</f>
        <v>0</v>
      </c>
      <c r="I13" s="398" t="str">
        <f>IF(OR(ｳ.廃油!D28&gt;0,ｳ.廃油!D28&lt;0),ｳ.廃油!D28,IF(I$19&gt;0,"0",0))</f>
        <v>0</v>
      </c>
      <c r="J13" s="398" t="str">
        <f>IF(OR(ｴ.廃酸!$D28&gt;0,ｴ.廃酸!$D28&lt;0),ｴ.廃酸!D28,IF(J$19&gt;0,"0",0))</f>
        <v>0</v>
      </c>
      <c r="K13" s="398" t="str">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0.5</v>
      </c>
      <c r="H14" s="398">
        <f>IF(OR(ｲ.汚泥!D29&gt;0,ｲ.汚泥!D29&lt;0),ｲ.汚泥!D29,IF(H$19&gt;0,"0",0))</f>
        <v>653.6</v>
      </c>
      <c r="I14" s="398">
        <f>IF(OR(ｳ.廃油!D29&gt;0,ｳ.廃油!D29&lt;0),ｳ.廃油!D29,IF(I$19&gt;0,"0",0))</f>
        <v>29.1</v>
      </c>
      <c r="J14" s="398">
        <f>IF(OR(ｴ.廃酸!$D29&gt;0,ｴ.廃酸!$D29&lt;0),ｴ.廃酸!D29,IF(J$19&gt;0,"0",0))</f>
        <v>169.6</v>
      </c>
      <c r="K14" s="398">
        <f>IF(OR(ｵ.廃ｱﾙｶﾘ!$D29&gt;0,ｵ.廃ｱﾙｶﾘ!$D29&lt;0),ｵ.廃ｱﾙｶﾘ!D29,IF(K$19&gt;0,"0",0))</f>
        <v>876.5</v>
      </c>
      <c r="L14" s="398">
        <f>IF(OR(ｶ.廃ﾌﾟﾗ類!D29&gt;0,ｶ.廃ﾌﾟﾗ類!D29&lt;0),ｶ.廃ﾌﾟﾗ類!D29,IF(L$19&gt;0,"0",0))</f>
        <v>131.1</v>
      </c>
      <c r="M14" s="398">
        <f>IF(OR(ｷ.紙くず!D29&gt;0,ｷ.紙くず!D29&lt;0),ｷ.紙くず!D29,IF(M$19&gt;0,"0",0))</f>
        <v>0</v>
      </c>
      <c r="N14" s="398">
        <f>IF(OR(ｸ.木くず!D29&gt;0,ｸ.木くず!D29&lt;0),ｸ.木くず!D29,IF(N$19&gt;0,"0",0))</f>
        <v>11.8</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4.4000000000000004</v>
      </c>
      <c r="T14" s="398">
        <f>IF(OR(ｾ.ｶﾞﾗｽ･ｺﾝｸﾘ･陶磁器くず!D29&gt;0,ｾ.ｶﾞﾗｽ･ｺﾝｸﾘ･陶磁器くず!D29&lt;0),ｾ.ｶﾞﾗｽ･ｺﾝｸﾘ･陶磁器くず!D29,IF(T$19&gt;0,"0",0))</f>
        <v>1062.9000000000001</v>
      </c>
      <c r="U14" s="398">
        <f>IF(OR(ｿ.鉱さい!D29&gt;0,ｿ.鉱さい!D29&lt;0),ｿ.鉱さい!D29,IF(U$19&gt;0,"0",0))</f>
        <v>0</v>
      </c>
      <c r="V14" s="398">
        <f>IF(OR(ﾀ.がれき類!D29&gt;0,ﾀ.がれき類!D29&lt;0),ﾀ.がれき類!D29,IF(V$19&gt;0,"0",0))</f>
        <v>0.2</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49</v>
      </c>
      <c r="AA14" s="400">
        <f t="shared" si="0"/>
        <v>2988.7</v>
      </c>
    </row>
    <row r="15" spans="2:27" ht="20.45" customHeight="1">
      <c r="B15" s="184" t="s">
        <v>244</v>
      </c>
      <c r="C15" s="798" t="s">
        <v>242</v>
      </c>
      <c r="D15" s="798"/>
      <c r="E15" s="798"/>
      <c r="F15" s="799"/>
      <c r="G15" s="398" t="str">
        <f>IF(OR(ｱ.燃え殻!D30&gt;0,ｱ.燃え殻!D30&lt;0),ｱ.燃え殻!D30,IF(G$19&gt;0,"0",0))</f>
        <v>0</v>
      </c>
      <c r="H15" s="398" t="str">
        <f>IF(OR(ｲ.汚泥!D30&gt;0,ｲ.汚泥!D30&lt;0),ｲ.汚泥!D30,IF(H$19&gt;0,"0",0))</f>
        <v>0</v>
      </c>
      <c r="I15" s="398" t="str">
        <f>IF(OR(ｳ.廃油!D30&gt;0,ｳ.廃油!D30&lt;0),ｳ.廃油!D30,IF(I$19&gt;0,"0",0))</f>
        <v>0</v>
      </c>
      <c r="J15" s="398" t="str">
        <f>IF(OR(ｴ.廃酸!$D30&gt;0,ｴ.廃酸!$D30&lt;0),ｴ.廃酸!D30,IF(J$19&gt;0,"0",0))</f>
        <v>0</v>
      </c>
      <c r="K15" s="398" t="str">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0.5</v>
      </c>
      <c r="H16" s="398">
        <f>IF(OR(ｲ.汚泥!D31&gt;0,ｲ.汚泥!D31&lt;0),ｲ.汚泥!D31,IF(H$19&gt;0,"0",0))</f>
        <v>653.6</v>
      </c>
      <c r="I16" s="398">
        <f>IF(OR(ｳ.廃油!D31&gt;0,ｳ.廃油!D31&lt;0),ｳ.廃油!D31,IF(I$19&gt;0,"0",0))</f>
        <v>29.1</v>
      </c>
      <c r="J16" s="398">
        <f>IF(OR(ｴ.廃酸!$D31&gt;0,ｴ.廃酸!$D31&lt;0),ｴ.廃酸!D31,IF(J$19&gt;0,"0",0))</f>
        <v>169.6</v>
      </c>
      <c r="K16" s="398">
        <f>IF(OR(ｵ.廃ｱﾙｶﾘ!$D31&gt;0,ｵ.廃ｱﾙｶﾘ!$D31&lt;0),ｵ.廃ｱﾙｶﾘ!D31,IF(K$19&gt;0,"0",0))</f>
        <v>876.5</v>
      </c>
      <c r="L16" s="398">
        <f>IF(OR(ｶ.廃ﾌﾟﾗ類!D31&gt;0,ｶ.廃ﾌﾟﾗ類!D31&lt;0),ｶ.廃ﾌﾟﾗ類!D31,IF(L$19&gt;0,"0",0))</f>
        <v>131.1</v>
      </c>
      <c r="M16" s="398">
        <f>IF(OR(ｷ.紙くず!D31&gt;0,ｷ.紙くず!D31&lt;0),ｷ.紙くず!D31,IF(M$19&gt;0,"0",0))</f>
        <v>0</v>
      </c>
      <c r="N16" s="398">
        <f>IF(OR(ｸ.木くず!D31&gt;0,ｸ.木くず!D31&lt;0),ｸ.木くず!D31,IF(N$19&gt;0,"0",0))</f>
        <v>11.8</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4.4000000000000004</v>
      </c>
      <c r="T16" s="398">
        <f>IF(OR(ｾ.ｶﾞﾗｽ･ｺﾝｸﾘ･陶磁器くず!D31&gt;0,ｾ.ｶﾞﾗｽ･ｺﾝｸﾘ･陶磁器くず!D31&lt;0),ｾ.ｶﾞﾗｽ･ｺﾝｸﾘ･陶磁器くず!D31,IF(T$19&gt;0,"0",0))</f>
        <v>1062.9000000000001</v>
      </c>
      <c r="U16" s="398">
        <f>IF(OR(ｿ.鉱さい!D31&gt;0,ｿ.鉱さい!D31&lt;0),ｿ.鉱さい!D31,IF(U$19&gt;0,"0",0))</f>
        <v>0</v>
      </c>
      <c r="V16" s="398">
        <f>IF(OR(ﾀ.がれき類!D31&gt;0,ﾀ.がれき類!D31&lt;0),ﾀ.がれき類!D31,IF(V$19&gt;0,"0",0))</f>
        <v>0.2</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49</v>
      </c>
      <c r="AA16" s="400">
        <f t="shared" si="0"/>
        <v>2988.7</v>
      </c>
    </row>
    <row r="17" spans="2:27" ht="20.45" customHeight="1">
      <c r="B17" s="184"/>
      <c r="C17" s="798" t="s">
        <v>428</v>
      </c>
      <c r="D17" s="798"/>
      <c r="E17" s="798"/>
      <c r="F17" s="799"/>
      <c r="G17" s="398" t="str">
        <f>IF(OR(ｱ.燃え殻!D32&gt;0,ｱ.燃え殻!D32&lt;0),ｱ.燃え殻!D32,IF(G$19&gt;0,"0",0))</f>
        <v>0</v>
      </c>
      <c r="H17" s="398" t="str">
        <f>IF(OR(ｲ.汚泥!D32&gt;0,ｲ.汚泥!D32&lt;0),ｲ.汚泥!D32,IF(H$19&gt;0,"0",0))</f>
        <v>0</v>
      </c>
      <c r="I17" s="398" t="str">
        <f>IF(OR(ｳ.廃油!D32&gt;0,ｳ.廃油!D32&lt;0),ｳ.廃油!D32,IF(I$19&gt;0,"0",0))</f>
        <v>0</v>
      </c>
      <c r="J17" s="398" t="str">
        <f>IF(OR(ｴ.廃酸!$D32&gt;0,ｴ.廃酸!$D32&lt;0),ｴ.廃酸!D32,IF(J$19&gt;0,"0",0))</f>
        <v>0</v>
      </c>
      <c r="K17" s="398" t="str">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t="str">
        <f>IF(OR(ｱ.燃え殻!D33&gt;0,ｱ.燃え殻!D33&lt;0),ｱ.燃え殻!D33,IF(G$19&gt;0,"0",0))</f>
        <v>0</v>
      </c>
      <c r="H18" s="401" t="str">
        <f>IF(OR(ｲ.汚泥!D33&gt;0,ｲ.汚泥!D33&lt;0),ｲ.汚泥!D33,IF(H$19&gt;0,"0",0))</f>
        <v>0</v>
      </c>
      <c r="I18" s="401" t="str">
        <f>IF(OR(ｳ.廃油!D33&gt;0,ｳ.廃油!D33&lt;0),ｳ.廃油!D33,IF(I$19&gt;0,"0",0))</f>
        <v>0</v>
      </c>
      <c r="J18" s="401" t="str">
        <f>IF(OR(ｴ.廃酸!$D33&gt;0,ｴ.廃酸!$D33&lt;0),ｴ.廃酸!D33,IF(J$19&gt;0,"0",0))</f>
        <v>0</v>
      </c>
      <c r="K18" s="401" t="str">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3.9</v>
      </c>
      <c r="H19" s="404">
        <f t="shared" si="1"/>
        <v>1070</v>
      </c>
      <c r="I19" s="404">
        <f t="shared" si="1"/>
        <v>12.7</v>
      </c>
      <c r="J19" s="404">
        <f t="shared" si="1"/>
        <v>260.7</v>
      </c>
      <c r="K19" s="404">
        <f t="shared" si="1"/>
        <v>526.70000000000005</v>
      </c>
      <c r="L19" s="404">
        <f t="shared" si="1"/>
        <v>124.6</v>
      </c>
      <c r="M19" s="404">
        <f t="shared" si="1"/>
        <v>0</v>
      </c>
      <c r="N19" s="404">
        <f t="shared" si="1"/>
        <v>8</v>
      </c>
      <c r="O19" s="404">
        <f t="shared" si="1"/>
        <v>0</v>
      </c>
      <c r="P19" s="404">
        <f t="shared" si="1"/>
        <v>0</v>
      </c>
      <c r="Q19" s="404">
        <f t="shared" si="1"/>
        <v>0</v>
      </c>
      <c r="R19" s="404">
        <f t="shared" si="1"/>
        <v>0</v>
      </c>
      <c r="S19" s="404">
        <f t="shared" si="1"/>
        <v>12.8</v>
      </c>
      <c r="T19" s="404">
        <f t="shared" si="1"/>
        <v>1625</v>
      </c>
      <c r="U19" s="404">
        <f t="shared" si="1"/>
        <v>0</v>
      </c>
      <c r="V19" s="404">
        <f t="shared" si="1"/>
        <v>0</v>
      </c>
      <c r="W19" s="404">
        <f t="shared" si="1"/>
        <v>0</v>
      </c>
      <c r="X19" s="404">
        <f t="shared" si="1"/>
        <v>0</v>
      </c>
      <c r="Y19" s="404">
        <f t="shared" si="1"/>
        <v>0</v>
      </c>
      <c r="Z19" s="405">
        <f t="shared" si="1"/>
        <v>60.9</v>
      </c>
      <c r="AA19" s="406">
        <f t="shared" ref="AA19:AA25" si="2">SUM(G19:Z19)</f>
        <v>3705.3</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3.9</v>
      </c>
      <c r="H41" s="440">
        <f t="shared" si="8"/>
        <v>1070</v>
      </c>
      <c r="I41" s="440">
        <f t="shared" si="8"/>
        <v>12.7</v>
      </c>
      <c r="J41" s="440">
        <f t="shared" si="8"/>
        <v>260.7</v>
      </c>
      <c r="K41" s="440">
        <f t="shared" si="8"/>
        <v>526.70000000000005</v>
      </c>
      <c r="L41" s="440">
        <f t="shared" si="8"/>
        <v>124.6</v>
      </c>
      <c r="M41" s="440">
        <f t="shared" si="8"/>
        <v>0</v>
      </c>
      <c r="N41" s="440">
        <f t="shared" si="8"/>
        <v>8</v>
      </c>
      <c r="O41" s="440">
        <f t="shared" si="8"/>
        <v>0</v>
      </c>
      <c r="P41" s="440">
        <f t="shared" si="8"/>
        <v>0</v>
      </c>
      <c r="Q41" s="440">
        <f t="shared" si="8"/>
        <v>0</v>
      </c>
      <c r="R41" s="440">
        <f t="shared" si="8"/>
        <v>0</v>
      </c>
      <c r="S41" s="440">
        <f t="shared" si="8"/>
        <v>12.8</v>
      </c>
      <c r="T41" s="440">
        <f t="shared" si="8"/>
        <v>1625</v>
      </c>
      <c r="U41" s="440">
        <f t="shared" si="8"/>
        <v>0</v>
      </c>
      <c r="V41" s="440">
        <f t="shared" si="8"/>
        <v>0</v>
      </c>
      <c r="W41" s="440">
        <f t="shared" si="8"/>
        <v>0</v>
      </c>
      <c r="X41" s="440">
        <f t="shared" si="8"/>
        <v>0</v>
      </c>
      <c r="Y41" s="440">
        <f t="shared" si="8"/>
        <v>0</v>
      </c>
      <c r="Z41" s="441">
        <f t="shared" si="8"/>
        <v>60.9</v>
      </c>
      <c r="AA41" s="442">
        <f t="shared" si="4"/>
        <v>3705.3</v>
      </c>
    </row>
    <row r="42" spans="2:27" ht="20.45" customHeight="1">
      <c r="B42" s="182"/>
      <c r="C42" s="821"/>
      <c r="D42" s="224"/>
      <c r="E42" s="222" t="s">
        <v>262</v>
      </c>
      <c r="F42" s="461"/>
      <c r="G42" s="431">
        <f t="shared" ref="G42:Z42" si="9">SUM(G43:G45)</f>
        <v>3.9</v>
      </c>
      <c r="H42" s="431">
        <f t="shared" si="9"/>
        <v>1070</v>
      </c>
      <c r="I42" s="431">
        <f t="shared" si="9"/>
        <v>12.7</v>
      </c>
      <c r="J42" s="431">
        <f t="shared" si="9"/>
        <v>260.7</v>
      </c>
      <c r="K42" s="431">
        <f t="shared" si="9"/>
        <v>526.70000000000005</v>
      </c>
      <c r="L42" s="431">
        <f t="shared" si="9"/>
        <v>124.6</v>
      </c>
      <c r="M42" s="431">
        <f t="shared" si="9"/>
        <v>0</v>
      </c>
      <c r="N42" s="431">
        <f t="shared" si="9"/>
        <v>8</v>
      </c>
      <c r="O42" s="431">
        <f t="shared" si="9"/>
        <v>0</v>
      </c>
      <c r="P42" s="431">
        <f t="shared" si="9"/>
        <v>0</v>
      </c>
      <c r="Q42" s="431">
        <f t="shared" si="9"/>
        <v>0</v>
      </c>
      <c r="R42" s="431">
        <f t="shared" si="9"/>
        <v>0</v>
      </c>
      <c r="S42" s="431">
        <f t="shared" si="9"/>
        <v>12.8</v>
      </c>
      <c r="T42" s="431">
        <f t="shared" si="9"/>
        <v>1625</v>
      </c>
      <c r="U42" s="431">
        <f t="shared" si="9"/>
        <v>0</v>
      </c>
      <c r="V42" s="431">
        <f t="shared" si="9"/>
        <v>0</v>
      </c>
      <c r="W42" s="431">
        <f t="shared" si="9"/>
        <v>0</v>
      </c>
      <c r="X42" s="431">
        <f t="shared" si="9"/>
        <v>0</v>
      </c>
      <c r="Y42" s="431">
        <f t="shared" si="9"/>
        <v>0</v>
      </c>
      <c r="Z42" s="432">
        <f t="shared" si="9"/>
        <v>60.9</v>
      </c>
      <c r="AA42" s="433">
        <f t="shared" si="4"/>
        <v>3705.3</v>
      </c>
    </row>
    <row r="43" spans="2:27" ht="20.45" customHeight="1">
      <c r="B43" s="182"/>
      <c r="C43" s="821"/>
      <c r="D43" s="225"/>
      <c r="E43" s="220"/>
      <c r="F43" s="218" t="s">
        <v>235</v>
      </c>
      <c r="G43" s="434">
        <f>+ｱ.燃え殻!$AA$28</f>
        <v>3.9</v>
      </c>
      <c r="H43" s="434">
        <f>+ｲ.汚泥!$AA$28</f>
        <v>1070</v>
      </c>
      <c r="I43" s="434">
        <f>+ｳ.廃油!$AA$28</f>
        <v>12.7</v>
      </c>
      <c r="J43" s="434">
        <f>+ｴ.廃酸!$AA$28</f>
        <v>260.7</v>
      </c>
      <c r="K43" s="434">
        <f>+ｵ.廃ｱﾙｶﾘ!$AA$28</f>
        <v>526.70000000000005</v>
      </c>
      <c r="L43" s="434">
        <f>+ｶ.廃ﾌﾟﾗ類!$AA$28</f>
        <v>124.6</v>
      </c>
      <c r="M43" s="434">
        <f>+ｷ.紙くず!$AA$28</f>
        <v>0</v>
      </c>
      <c r="N43" s="434">
        <f>+ｸ.木くず!$AA$28</f>
        <v>8</v>
      </c>
      <c r="O43" s="434">
        <f>+ｹ.繊維くず!$AA$28</f>
        <v>0</v>
      </c>
      <c r="P43" s="434">
        <f>+ｺ.動植物性残さ!$AA$28</f>
        <v>0</v>
      </c>
      <c r="Q43" s="434">
        <f>+ｻ.動物系固形不要物!$AA$28</f>
        <v>0</v>
      </c>
      <c r="R43" s="434">
        <f>+ｼ.ｺﾞﾑくず!$AA$28</f>
        <v>0</v>
      </c>
      <c r="S43" s="434">
        <f>+ｽ.金属くず!$AA$28</f>
        <v>12.8</v>
      </c>
      <c r="T43" s="434">
        <f>+ｾ.ｶﾞﾗｽ･ｺﾝｸﾘ･陶磁器くず!$AA$28</f>
        <v>1625</v>
      </c>
      <c r="U43" s="434">
        <f>+ｿ.鉱さい!$AA$28</f>
        <v>0</v>
      </c>
      <c r="V43" s="434">
        <f>+ﾀ.がれき類!$AA$28</f>
        <v>0</v>
      </c>
      <c r="W43" s="434">
        <f>+ﾁ.動物のふん尿!$AA$28</f>
        <v>0</v>
      </c>
      <c r="X43" s="434">
        <f>+ﾂ.動物の死体!$AA$28</f>
        <v>0</v>
      </c>
      <c r="Y43" s="434">
        <f>+ﾃ.ばいじん!$AA$28</f>
        <v>0</v>
      </c>
      <c r="Z43" s="435">
        <f>+ﾄ.混合廃棄物その他!$AA$28</f>
        <v>60.9</v>
      </c>
      <c r="AA43" s="436">
        <f t="shared" si="4"/>
        <v>3705.3</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3.9</v>
      </c>
      <c r="H47" s="443">
        <f>+ｲ.汚泥!$AL$27</f>
        <v>1070</v>
      </c>
      <c r="I47" s="443">
        <f>+ｳ.廃油!$AL$27</f>
        <v>12.7</v>
      </c>
      <c r="J47" s="443">
        <f>+ｴ.廃酸!$AL$27</f>
        <v>260.7</v>
      </c>
      <c r="K47" s="443">
        <f>+ｵ.廃ｱﾙｶﾘ!$AL$27</f>
        <v>526.70000000000005</v>
      </c>
      <c r="L47" s="443">
        <f>+ｶ.廃ﾌﾟﾗ類!$AL$27</f>
        <v>124.6</v>
      </c>
      <c r="M47" s="443">
        <f>+ｷ.紙くず!$AL$27</f>
        <v>0</v>
      </c>
      <c r="N47" s="443">
        <f>+ｸ.木くず!$AL$27</f>
        <v>8</v>
      </c>
      <c r="O47" s="443">
        <f>+ｹ.繊維くず!$AL$27</f>
        <v>0</v>
      </c>
      <c r="P47" s="443">
        <f>+ｺ.動植物性残さ!$AL$27</f>
        <v>0</v>
      </c>
      <c r="Q47" s="443">
        <f>+ｻ.動物系固形不要物!$AL$27</f>
        <v>0</v>
      </c>
      <c r="R47" s="443">
        <f>+ｼ.ｺﾞﾑくず!$AL$27</f>
        <v>0</v>
      </c>
      <c r="S47" s="443">
        <f>+ｽ.金属くず!$AL$27</f>
        <v>12.8</v>
      </c>
      <c r="T47" s="443">
        <f>+ｾ.ｶﾞﾗｽ･ｺﾝｸﾘ･陶磁器くず!$AL$27</f>
        <v>1625</v>
      </c>
      <c r="U47" s="443">
        <f>+ｿ.鉱さい!$AL$27</f>
        <v>0</v>
      </c>
      <c r="V47" s="443">
        <f>+ﾀ.がれき類!$AL$27</f>
        <v>0</v>
      </c>
      <c r="W47" s="443">
        <f>+ﾁ.動物のふん尿!$AL$27</f>
        <v>0</v>
      </c>
      <c r="X47" s="443">
        <f>+ﾂ.動物の死体!$AL$27</f>
        <v>0</v>
      </c>
      <c r="Y47" s="443">
        <f>+ﾃ.ばいじん!$AL$27</f>
        <v>0</v>
      </c>
      <c r="Z47" s="444">
        <f>+ﾄ.混合廃棄物その他!$AL$27</f>
        <v>60.9</v>
      </c>
      <c r="AA47" s="445">
        <f t="shared" si="4"/>
        <v>3705.3</v>
      </c>
    </row>
    <row r="48" spans="2:27" ht="20.45" customHeight="1">
      <c r="B48" s="182"/>
      <c r="C48" s="188"/>
      <c r="D48" s="187" t="s">
        <v>188</v>
      </c>
      <c r="E48" s="803" t="s">
        <v>238</v>
      </c>
      <c r="F48" s="804"/>
      <c r="G48" s="446">
        <f>+ｱ.燃え殻!$AL$30</f>
        <v>3.9</v>
      </c>
      <c r="H48" s="446">
        <f>+ｲ.汚泥!$AL$30</f>
        <v>690.6</v>
      </c>
      <c r="I48" s="446">
        <f>+ｳ.廃油!$AL$30</f>
        <v>10.1</v>
      </c>
      <c r="J48" s="446">
        <f>+ｴ.廃酸!$AL$30</f>
        <v>260.10000000000002</v>
      </c>
      <c r="K48" s="446">
        <f>+ｵ.廃ｱﾙｶﾘ!$AL$30</f>
        <v>524.79999999999995</v>
      </c>
      <c r="L48" s="446">
        <f>+ｶ.廃ﾌﾟﾗ類!$AL$30</f>
        <v>123.7</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12.8</v>
      </c>
      <c r="T48" s="446">
        <f>+ｾ.ｶﾞﾗｽ･ｺﾝｸﾘ･陶磁器くず!$AL$30</f>
        <v>69.8</v>
      </c>
      <c r="U48" s="446">
        <f>+ｿ.鉱さい!$AL$30</f>
        <v>0</v>
      </c>
      <c r="V48" s="446">
        <f>+ﾀ.がれき類!$AL$30</f>
        <v>0</v>
      </c>
      <c r="W48" s="446">
        <f>+ﾁ.動物のふん尿!$AL$30</f>
        <v>0</v>
      </c>
      <c r="X48" s="446">
        <f>+ﾂ.動物の死体!$AL$30</f>
        <v>0</v>
      </c>
      <c r="Y48" s="446">
        <f>+ﾃ.ばいじん!$AL$30</f>
        <v>0</v>
      </c>
      <c r="Z48" s="447">
        <f>+ﾄ.混合廃棄物その他!$AL$30</f>
        <v>55.9</v>
      </c>
      <c r="AA48" s="448">
        <f t="shared" si="4"/>
        <v>1751.7</v>
      </c>
    </row>
    <row r="49" spans="2:27" ht="20.45" customHeight="1">
      <c r="B49" s="182"/>
      <c r="C49" s="188"/>
      <c r="D49" s="504" t="s">
        <v>190</v>
      </c>
      <c r="E49" s="813" t="s">
        <v>239</v>
      </c>
      <c r="F49" s="814"/>
      <c r="G49" s="517">
        <f>+ｱ.燃え殻!$AS$24</f>
        <v>3.9</v>
      </c>
      <c r="H49" s="517">
        <f>+ｲ.汚泥!$AS$24</f>
        <v>1070</v>
      </c>
      <c r="I49" s="517">
        <f>+ｳ.廃油!$AS$24</f>
        <v>12.7</v>
      </c>
      <c r="J49" s="517">
        <f>+ｴ.廃酸!$AS$24</f>
        <v>260.7</v>
      </c>
      <c r="K49" s="517">
        <f>+ｵ.廃ｱﾙｶﾘ!$AS$24</f>
        <v>526.70000000000005</v>
      </c>
      <c r="L49" s="517">
        <f>+ｶ.廃ﾌﾟﾗ類!$AS$24</f>
        <v>124.6</v>
      </c>
      <c r="M49" s="517">
        <f>+ｷ.紙くず!$AS$24</f>
        <v>0</v>
      </c>
      <c r="N49" s="517">
        <f>+ｸ.木くず!$AS$24</f>
        <v>8</v>
      </c>
      <c r="O49" s="517">
        <f>+ｹ.繊維くず!$AS$24</f>
        <v>0</v>
      </c>
      <c r="P49" s="517">
        <f>+ｺ.動植物性残さ!$AS$24</f>
        <v>0</v>
      </c>
      <c r="Q49" s="517">
        <f>+ｻ.動物系固形不要物!$AS$24</f>
        <v>0</v>
      </c>
      <c r="R49" s="517">
        <f>+ｼ.ｺﾞﾑくず!$AS$24</f>
        <v>0</v>
      </c>
      <c r="S49" s="517">
        <f>+ｽ.金属くず!$AS$24</f>
        <v>12.8</v>
      </c>
      <c r="T49" s="517">
        <f>+ｾ.ｶﾞﾗｽ･ｺﾝｸﾘ･陶磁器くず!$AS$24</f>
        <v>1625</v>
      </c>
      <c r="U49" s="517">
        <f>+ｿ.鉱さい!$AS$24</f>
        <v>0</v>
      </c>
      <c r="V49" s="517">
        <f>+ﾀ.がれき類!$AS$24</f>
        <v>0</v>
      </c>
      <c r="W49" s="517">
        <f>+ﾁ.動物のふん尿!$AS$24</f>
        <v>0</v>
      </c>
      <c r="X49" s="517">
        <f>+ﾂ.動物の死体!$AS$24</f>
        <v>0</v>
      </c>
      <c r="Y49" s="517">
        <f>+ﾃ.ばいじん!$AS$24</f>
        <v>0</v>
      </c>
      <c r="Z49" s="518">
        <f>+ﾄ.混合廃棄物その他!$AS$24</f>
        <v>60.9</v>
      </c>
      <c r="AA49" s="519">
        <f t="shared" si="4"/>
        <v>3705.3</v>
      </c>
    </row>
    <row r="50" spans="2:27" ht="20.45" customHeight="1">
      <c r="B50" s="182"/>
      <c r="C50" s="188"/>
      <c r="D50" s="505"/>
      <c r="E50" s="830" t="s">
        <v>449</v>
      </c>
      <c r="F50" s="831"/>
      <c r="G50" s="506"/>
      <c r="H50" s="506"/>
      <c r="I50" s="506"/>
      <c r="J50" s="506"/>
      <c r="K50" s="506"/>
      <c r="L50" s="449">
        <f>ｶ.廃ﾌﾟﾗ類!AU18</f>
        <v>1.1000000000000001</v>
      </c>
      <c r="M50" s="506"/>
      <c r="N50" s="506"/>
      <c r="O50" s="506"/>
      <c r="P50" s="506"/>
      <c r="Q50" s="506"/>
      <c r="R50" s="506"/>
      <c r="S50" s="506"/>
      <c r="T50" s="506"/>
      <c r="U50" s="506"/>
      <c r="V50" s="506"/>
      <c r="W50" s="506"/>
      <c r="X50" s="506"/>
      <c r="Y50" s="506"/>
      <c r="Z50" s="528"/>
      <c r="AA50" s="450">
        <f t="shared" si="4"/>
        <v>1.1000000000000001</v>
      </c>
    </row>
    <row r="51" spans="2:27" ht="20.45" customHeight="1">
      <c r="B51" s="182"/>
      <c r="C51" s="188"/>
      <c r="D51" s="505"/>
      <c r="E51" s="832" t="s">
        <v>450</v>
      </c>
      <c r="F51" s="799"/>
      <c r="G51" s="510"/>
      <c r="H51" s="510"/>
      <c r="I51" s="510"/>
      <c r="J51" s="510"/>
      <c r="K51" s="510"/>
      <c r="L51" s="449">
        <f>ｶ.廃ﾌﾟﾗ類!AU19</f>
        <v>46.9</v>
      </c>
      <c r="M51" s="510"/>
      <c r="N51" s="510"/>
      <c r="O51" s="510"/>
      <c r="P51" s="510"/>
      <c r="Q51" s="510"/>
      <c r="R51" s="510"/>
      <c r="S51" s="510"/>
      <c r="T51" s="510"/>
      <c r="U51" s="510"/>
      <c r="V51" s="510"/>
      <c r="W51" s="510"/>
      <c r="X51" s="510"/>
      <c r="Y51" s="510"/>
      <c r="Z51" s="528"/>
      <c r="AA51" s="450">
        <f t="shared" si="4"/>
        <v>46.9</v>
      </c>
    </row>
    <row r="52" spans="2:27" ht="20.45" customHeight="1">
      <c r="B52" s="182"/>
      <c r="C52" s="188"/>
      <c r="D52" s="505"/>
      <c r="E52" s="830" t="s">
        <v>451</v>
      </c>
      <c r="F52" s="831"/>
      <c r="G52" s="510"/>
      <c r="H52" s="510"/>
      <c r="I52" s="510"/>
      <c r="J52" s="510"/>
      <c r="K52" s="510"/>
      <c r="L52" s="449">
        <f>ｶ.廃ﾌﾟﾗ類!AU20</f>
        <v>76.599999999999994</v>
      </c>
      <c r="M52" s="510"/>
      <c r="N52" s="510"/>
      <c r="O52" s="510"/>
      <c r="P52" s="510"/>
      <c r="Q52" s="510"/>
      <c r="R52" s="510"/>
      <c r="S52" s="510"/>
      <c r="T52" s="510"/>
      <c r="U52" s="510"/>
      <c r="V52" s="510"/>
      <c r="W52" s="510"/>
      <c r="X52" s="510"/>
      <c r="Y52" s="510"/>
      <c r="Z52" s="528"/>
      <c r="AA52" s="450">
        <f t="shared" si="4"/>
        <v>76.599999999999994</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4.4000000000000004</v>
      </c>
      <c r="H63" s="501">
        <f t="shared" ref="H63:Z63" si="10">IF(H9="0",+H19+H20,+H9+H19+H20)</f>
        <v>1723.6</v>
      </c>
      <c r="I63" s="501">
        <f t="shared" si="10"/>
        <v>41.8</v>
      </c>
      <c r="J63" s="501">
        <f t="shared" si="10"/>
        <v>430.29999999999995</v>
      </c>
      <c r="K63" s="501">
        <f t="shared" si="10"/>
        <v>1403.2</v>
      </c>
      <c r="L63" s="501">
        <f t="shared" si="10"/>
        <v>255.7</v>
      </c>
      <c r="M63" s="501">
        <f t="shared" si="10"/>
        <v>0</v>
      </c>
      <c r="N63" s="501">
        <f t="shared" si="10"/>
        <v>19.8</v>
      </c>
      <c r="O63" s="501">
        <f t="shared" si="10"/>
        <v>0</v>
      </c>
      <c r="P63" s="501">
        <f t="shared" si="10"/>
        <v>0</v>
      </c>
      <c r="Q63" s="501">
        <f t="shared" si="10"/>
        <v>0</v>
      </c>
      <c r="R63" s="501">
        <f t="shared" si="10"/>
        <v>0</v>
      </c>
      <c r="S63" s="501">
        <f t="shared" si="10"/>
        <v>17.200000000000003</v>
      </c>
      <c r="T63" s="501">
        <f t="shared" si="10"/>
        <v>2687.9</v>
      </c>
      <c r="U63" s="501">
        <f t="shared" si="10"/>
        <v>0</v>
      </c>
      <c r="V63" s="501">
        <f t="shared" si="10"/>
        <v>0.2</v>
      </c>
      <c r="W63" s="501">
        <f t="shared" si="10"/>
        <v>0</v>
      </c>
      <c r="X63" s="501">
        <f t="shared" si="10"/>
        <v>0</v>
      </c>
      <c r="Y63" s="501">
        <f t="shared" si="10"/>
        <v>0</v>
      </c>
      <c r="Z63" s="501">
        <f t="shared" si="10"/>
        <v>109.9</v>
      </c>
      <c r="AA63" s="502">
        <f>+AA9+AA19+AA20</f>
        <v>6694</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50"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6月  30日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横浜市鶴見区末広町１－１</v>
      </c>
      <c r="K16" s="896"/>
      <c r="L16" s="897"/>
      <c r="M16" s="897"/>
      <c r="N16" s="897"/>
      <c r="O16" s="898"/>
    </row>
    <row r="17" spans="1:48" ht="26.25" customHeight="1">
      <c r="C17" s="248"/>
      <c r="D17" s="249"/>
      <c r="E17" s="249"/>
      <c r="F17" s="249"/>
      <c r="G17" s="249"/>
      <c r="H17" s="253" t="s">
        <v>7</v>
      </c>
      <c r="I17" s="253"/>
      <c r="J17" s="896" t="str">
        <f>+表紙!J40</f>
        <v>AGC株式会社AGC横浜テクニカルセンター　　　常務執行役員センター長　峯伸也</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０４５－５１１－１７８０</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AGC横浜テクニカルセンター</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2021</v>
      </c>
      <c r="N25" s="882"/>
      <c r="O25" s="883"/>
    </row>
    <row r="26" spans="1:48" ht="18" customHeight="1">
      <c r="C26" s="862" t="s">
        <v>11</v>
      </c>
      <c r="D26" s="863"/>
      <c r="E26" s="864"/>
      <c r="F26" s="856" t="str">
        <f>+表紙!F49</f>
        <v>横浜市鶴見区末広町１－１</v>
      </c>
      <c r="G26" s="857"/>
      <c r="H26" s="857"/>
      <c r="I26" s="857"/>
      <c r="J26" s="857"/>
      <c r="K26" s="857"/>
      <c r="L26" s="139" t="s">
        <v>172</v>
      </c>
      <c r="M26" s="258"/>
      <c r="N26" s="860" t="str">
        <f>IF(+表紙!N49="","",+表紙!N49)</f>
        <v>０４５－５１１－１７８０</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Ｅ21－窯業・土石製品製造業</v>
      </c>
      <c r="G29" s="885"/>
      <c r="H29" s="885"/>
      <c r="I29" s="885"/>
      <c r="J29" s="369" t="s">
        <v>47</v>
      </c>
      <c r="K29" s="369"/>
      <c r="L29" s="886" t="str">
        <f>+表紙!L52</f>
        <v>ガラス・土石製品</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5674</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1801</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2988.7</v>
      </c>
      <c r="I40" s="292" t="s">
        <v>4</v>
      </c>
      <c r="J40" s="623" t="s">
        <v>324</v>
      </c>
      <c r="K40" s="624"/>
      <c r="L40" s="625"/>
      <c r="M40" s="841">
        <f>+表紙!M63</f>
        <v>2988.7</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2988.7</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N18" zoomScaleNormal="100" workbookViewId="0">
      <selection activeCell="AF32" sqref="AF32:AK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1070</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653.6</v>
      </c>
      <c r="E24" s="684"/>
      <c r="F24" s="684"/>
      <c r="G24" s="211" t="s">
        <v>198</v>
      </c>
      <c r="H24" s="673">
        <f>+F12</f>
        <v>1070</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1070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1070</v>
      </c>
      <c r="Q27" s="733"/>
      <c r="R27" s="733"/>
      <c r="S27" s="733"/>
      <c r="T27" s="54" t="s">
        <v>38</v>
      </c>
      <c r="U27" s="74"/>
      <c r="V27" s="74"/>
      <c r="Y27" s="72" t="s">
        <v>39</v>
      </c>
      <c r="Z27" s="75"/>
      <c r="AH27" s="63"/>
      <c r="AI27" s="63"/>
      <c r="AJ27" s="63"/>
      <c r="AK27" s="63"/>
      <c r="AL27" s="703">
        <f>+AH18+P27</f>
        <v>1070</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1070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653.6</v>
      </c>
      <c r="E29" s="684"/>
      <c r="F29" s="684"/>
      <c r="G29" s="211" t="s">
        <v>198</v>
      </c>
      <c r="H29" s="673">
        <f>+AL27</f>
        <v>1070</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690.6</v>
      </c>
      <c r="I30" s="674"/>
      <c r="J30" s="211" t="s">
        <v>198</v>
      </c>
      <c r="M30" s="682"/>
      <c r="P30" s="66"/>
      <c r="R30" s="687">
        <f>+ROUND(AA28,1)+ROUND(AA29,1)+ROUND(AA30,1)</f>
        <v>1070</v>
      </c>
      <c r="S30" s="733"/>
      <c r="T30" s="733"/>
      <c r="U30" s="733"/>
      <c r="V30" s="54" t="s">
        <v>16</v>
      </c>
      <c r="Y30" s="688" t="s">
        <v>186</v>
      </c>
      <c r="Z30" s="689"/>
      <c r="AA30" s="729">
        <v>0</v>
      </c>
      <c r="AB30" s="730"/>
      <c r="AC30" s="730"/>
      <c r="AD30" s="730"/>
      <c r="AE30" s="730"/>
      <c r="AF30" s="54" t="s">
        <v>13</v>
      </c>
      <c r="AL30" s="706">
        <v>690.6</v>
      </c>
      <c r="AM30" s="707"/>
      <c r="AN30" s="707"/>
      <c r="AO30" s="707"/>
      <c r="AP30" s="62" t="s">
        <v>13</v>
      </c>
      <c r="AS30" s="725"/>
      <c r="AT30" s="722"/>
      <c r="AU30" s="722"/>
      <c r="AV30" s="723"/>
      <c r="AW30" s="498"/>
    </row>
    <row r="31" spans="2:49" ht="27" customHeight="1" thickTop="1" thickBot="1">
      <c r="B31" s="660" t="s">
        <v>226</v>
      </c>
      <c r="C31" s="661"/>
      <c r="D31" s="684">
        <v>653.6</v>
      </c>
      <c r="E31" s="684"/>
      <c r="F31" s="684"/>
      <c r="G31" s="211" t="s">
        <v>198</v>
      </c>
      <c r="H31" s="673">
        <f>+AS24</f>
        <v>1070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R16"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12.7</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29.1</v>
      </c>
      <c r="E24" s="684"/>
      <c r="F24" s="684"/>
      <c r="G24" s="211" t="s">
        <v>198</v>
      </c>
      <c r="H24" s="673">
        <f>+F12</f>
        <v>12.7</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12.7</v>
      </c>
      <c r="Q27" s="733"/>
      <c r="R27" s="733"/>
      <c r="S27" s="733"/>
      <c r="T27" s="54" t="s">
        <v>38</v>
      </c>
      <c r="U27" s="74"/>
      <c r="V27" s="74"/>
      <c r="Y27" s="72" t="s">
        <v>39</v>
      </c>
      <c r="Z27" s="75"/>
      <c r="AH27" s="63"/>
      <c r="AI27" s="63"/>
      <c r="AJ27" s="63"/>
      <c r="AK27" s="63"/>
      <c r="AL27" s="703">
        <f>+AH18+P27</f>
        <v>12.7</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29.1</v>
      </c>
      <c r="E29" s="684"/>
      <c r="F29" s="684"/>
      <c r="G29" s="211" t="s">
        <v>198</v>
      </c>
      <c r="H29" s="673">
        <f>+AL27</f>
        <v>12.7</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10.1</v>
      </c>
      <c r="I30" s="674"/>
      <c r="J30" s="211" t="s">
        <v>198</v>
      </c>
      <c r="M30" s="682"/>
      <c r="P30" s="66"/>
      <c r="R30" s="687">
        <f>+ROUND(AA28,1)+ROUND(AA29,1)+ROUND(AA30,1)</f>
        <v>12.7</v>
      </c>
      <c r="S30" s="733"/>
      <c r="T30" s="733"/>
      <c r="U30" s="733"/>
      <c r="V30" s="54" t="s">
        <v>16</v>
      </c>
      <c r="Y30" s="688" t="s">
        <v>186</v>
      </c>
      <c r="Z30" s="689"/>
      <c r="AA30" s="729">
        <v>0</v>
      </c>
      <c r="AB30" s="730"/>
      <c r="AC30" s="730"/>
      <c r="AD30" s="730"/>
      <c r="AE30" s="730"/>
      <c r="AF30" s="54" t="s">
        <v>13</v>
      </c>
      <c r="AL30" s="706">
        <v>10.1</v>
      </c>
      <c r="AM30" s="707"/>
      <c r="AN30" s="707"/>
      <c r="AO30" s="707"/>
      <c r="AP30" s="62" t="s">
        <v>13</v>
      </c>
      <c r="AS30" s="725"/>
      <c r="AT30" s="722"/>
      <c r="AU30" s="722"/>
      <c r="AV30" s="723"/>
      <c r="AW30" s="498"/>
    </row>
    <row r="31" spans="2:49" ht="27" customHeight="1" thickTop="1" thickBot="1">
      <c r="B31" s="660" t="s">
        <v>226</v>
      </c>
      <c r="C31" s="661"/>
      <c r="D31" s="684">
        <v>29.1</v>
      </c>
      <c r="E31" s="684"/>
      <c r="F31" s="684"/>
      <c r="G31" s="211" t="s">
        <v>198</v>
      </c>
      <c r="H31" s="673">
        <f>+AS24</f>
        <v>12.7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Z16" zoomScaleNormal="100" workbookViewId="0">
      <selection activeCell="AL32" sqref="AL32:AO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260.7</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169.6</v>
      </c>
      <c r="E24" s="684"/>
      <c r="F24" s="684"/>
      <c r="G24" s="211" t="s">
        <v>198</v>
      </c>
      <c r="H24" s="673">
        <f>+F12</f>
        <v>260.7</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260.7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260.7</v>
      </c>
      <c r="Q27" s="733"/>
      <c r="R27" s="733"/>
      <c r="S27" s="733"/>
      <c r="T27" s="54" t="s">
        <v>38</v>
      </c>
      <c r="U27" s="74"/>
      <c r="V27" s="74"/>
      <c r="Y27" s="72" t="s">
        <v>39</v>
      </c>
      <c r="Z27" s="75"/>
      <c r="AH27" s="63"/>
      <c r="AI27" s="63"/>
      <c r="AJ27" s="63"/>
      <c r="AK27" s="63"/>
      <c r="AL27" s="703">
        <f>+AH18+P27</f>
        <v>260.7</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260.7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169.6</v>
      </c>
      <c r="E29" s="684"/>
      <c r="F29" s="684"/>
      <c r="G29" s="211" t="s">
        <v>198</v>
      </c>
      <c r="H29" s="673">
        <f>+AL27</f>
        <v>260.7</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260.10000000000002</v>
      </c>
      <c r="I30" s="674"/>
      <c r="J30" s="211" t="s">
        <v>198</v>
      </c>
      <c r="M30" s="682"/>
      <c r="P30" s="66"/>
      <c r="R30" s="687">
        <f>+ROUND(AA28,1)+ROUND(AA29,1)+ROUND(AA30,1)</f>
        <v>260.7</v>
      </c>
      <c r="S30" s="733"/>
      <c r="T30" s="733"/>
      <c r="U30" s="733"/>
      <c r="V30" s="54" t="s">
        <v>16</v>
      </c>
      <c r="Y30" s="688" t="s">
        <v>186</v>
      </c>
      <c r="Z30" s="689"/>
      <c r="AA30" s="729">
        <v>0</v>
      </c>
      <c r="AB30" s="730"/>
      <c r="AC30" s="730"/>
      <c r="AD30" s="730"/>
      <c r="AE30" s="730"/>
      <c r="AF30" s="54" t="s">
        <v>13</v>
      </c>
      <c r="AL30" s="706">
        <v>260.10000000000002</v>
      </c>
      <c r="AM30" s="707"/>
      <c r="AN30" s="707"/>
      <c r="AO30" s="707"/>
      <c r="AP30" s="62" t="s">
        <v>13</v>
      </c>
      <c r="AS30" s="725"/>
      <c r="AT30" s="722"/>
      <c r="AU30" s="722"/>
      <c r="AV30" s="723"/>
      <c r="AW30" s="498"/>
    </row>
    <row r="31" spans="2:49" ht="27" customHeight="1" thickTop="1" thickBot="1">
      <c r="B31" s="660" t="s">
        <v>226</v>
      </c>
      <c r="C31" s="661"/>
      <c r="D31" s="684">
        <v>169.6</v>
      </c>
      <c r="E31" s="684"/>
      <c r="F31" s="684"/>
      <c r="G31" s="211" t="s">
        <v>198</v>
      </c>
      <c r="H31" s="673">
        <f>+AS24</f>
        <v>260.7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U16" zoomScaleNormal="100" workbookViewId="0">
      <selection activeCell="AZ31" sqref="AZ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526.70000000000005</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876.5</v>
      </c>
      <c r="E24" s="684"/>
      <c r="F24" s="684"/>
      <c r="G24" s="211" t="s">
        <v>198</v>
      </c>
      <c r="H24" s="673">
        <f>+F12</f>
        <v>526.70000000000005</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526.70000000000005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526.70000000000005</v>
      </c>
      <c r="Q27" s="733"/>
      <c r="R27" s="733"/>
      <c r="S27" s="733"/>
      <c r="T27" s="54" t="s">
        <v>38</v>
      </c>
      <c r="U27" s="74"/>
      <c r="V27" s="74"/>
      <c r="Y27" s="72" t="s">
        <v>39</v>
      </c>
      <c r="Z27" s="75"/>
      <c r="AH27" s="63"/>
      <c r="AI27" s="63"/>
      <c r="AJ27" s="63"/>
      <c r="AK27" s="63"/>
      <c r="AL27" s="703">
        <f>+AH18+P27</f>
        <v>526.70000000000005</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526.70000000000005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876.5</v>
      </c>
      <c r="E29" s="684"/>
      <c r="F29" s="684"/>
      <c r="G29" s="211" t="s">
        <v>198</v>
      </c>
      <c r="H29" s="673">
        <f>+AL27</f>
        <v>526.70000000000005</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524.79999999999995</v>
      </c>
      <c r="I30" s="674"/>
      <c r="J30" s="211" t="s">
        <v>198</v>
      </c>
      <c r="M30" s="682"/>
      <c r="P30" s="66"/>
      <c r="R30" s="687">
        <f>+ROUND(AA28,1)+ROUND(AA29,1)+ROUND(AA30,1)</f>
        <v>526.70000000000005</v>
      </c>
      <c r="S30" s="733"/>
      <c r="T30" s="733"/>
      <c r="U30" s="733"/>
      <c r="V30" s="54" t="s">
        <v>16</v>
      </c>
      <c r="Y30" s="688" t="s">
        <v>186</v>
      </c>
      <c r="Z30" s="689"/>
      <c r="AA30" s="729">
        <v>0</v>
      </c>
      <c r="AB30" s="730"/>
      <c r="AC30" s="730"/>
      <c r="AD30" s="730"/>
      <c r="AE30" s="730"/>
      <c r="AF30" s="54" t="s">
        <v>13</v>
      </c>
      <c r="AL30" s="706">
        <v>524.79999999999995</v>
      </c>
      <c r="AM30" s="707"/>
      <c r="AN30" s="707"/>
      <c r="AO30" s="707"/>
      <c r="AP30" s="62" t="s">
        <v>13</v>
      </c>
      <c r="AS30" s="725"/>
      <c r="AT30" s="722"/>
      <c r="AU30" s="722"/>
      <c r="AV30" s="723"/>
      <c r="AW30" s="498"/>
    </row>
    <row r="31" spans="2:49" ht="27" customHeight="1" thickTop="1" thickBot="1">
      <c r="B31" s="660" t="s">
        <v>226</v>
      </c>
      <c r="C31" s="661"/>
      <c r="D31" s="684">
        <v>876.5</v>
      </c>
      <c r="E31" s="684"/>
      <c r="F31" s="684"/>
      <c r="G31" s="211" t="s">
        <v>198</v>
      </c>
      <c r="H31" s="673">
        <f>+AS24</f>
        <v>526.70000000000005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X16" zoomScaleNormal="100" workbookViewId="0">
      <selection activeCell="AU36" sqref="AU3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124.6</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v>1.1000000000000001</v>
      </c>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v>46.9</v>
      </c>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v>76.599999999999994</v>
      </c>
      <c r="AV20" s="533" t="s">
        <v>198</v>
      </c>
      <c r="AW20" s="759"/>
      <c r="AX20" s="759"/>
    </row>
    <row r="21" spans="2:51"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0</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131.1</v>
      </c>
      <c r="E24" s="684"/>
      <c r="F24" s="684"/>
      <c r="G24" s="211" t="s">
        <v>198</v>
      </c>
      <c r="H24" s="673">
        <f>+F12</f>
        <v>124.6</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124.6</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124.6</v>
      </c>
      <c r="Q27" s="733"/>
      <c r="R27" s="733"/>
      <c r="S27" s="733"/>
      <c r="T27" s="54" t="s">
        <v>38</v>
      </c>
      <c r="U27" s="74"/>
      <c r="V27" s="74"/>
      <c r="Y27" s="72" t="s">
        <v>39</v>
      </c>
      <c r="Z27" s="75"/>
      <c r="AH27" s="63"/>
      <c r="AI27" s="63"/>
      <c r="AJ27" s="63"/>
      <c r="AK27" s="63"/>
      <c r="AL27" s="703">
        <f>+AH18+P27</f>
        <v>124.6</v>
      </c>
      <c r="AM27" s="704"/>
      <c r="AN27" s="704"/>
      <c r="AO27" s="704"/>
      <c r="AP27" s="62" t="s">
        <v>13</v>
      </c>
      <c r="AQ27" s="321"/>
      <c r="AR27" s="141"/>
      <c r="AS27" s="706">
        <v>0</v>
      </c>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124.6</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131.1</v>
      </c>
      <c r="E29" s="684"/>
      <c r="F29" s="684"/>
      <c r="G29" s="211" t="s">
        <v>198</v>
      </c>
      <c r="H29" s="673">
        <f>+AL27</f>
        <v>124.6</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123.7</v>
      </c>
      <c r="I30" s="674"/>
      <c r="J30" s="211" t="s">
        <v>198</v>
      </c>
      <c r="M30" s="682"/>
      <c r="P30" s="66"/>
      <c r="R30" s="687">
        <f>+ROUND(AA28,1)+ROUND(AA29,1)+ROUND(AA30,1)</f>
        <v>124.6</v>
      </c>
      <c r="S30" s="733"/>
      <c r="T30" s="733"/>
      <c r="U30" s="733"/>
      <c r="V30" s="54" t="s">
        <v>16</v>
      </c>
      <c r="Y30" s="688" t="s">
        <v>186</v>
      </c>
      <c r="Z30" s="689"/>
      <c r="AA30" s="729">
        <v>0</v>
      </c>
      <c r="AB30" s="730"/>
      <c r="AC30" s="730"/>
      <c r="AD30" s="730"/>
      <c r="AE30" s="730"/>
      <c r="AF30" s="54" t="s">
        <v>13</v>
      </c>
      <c r="AL30" s="706">
        <v>123.7</v>
      </c>
      <c r="AM30" s="707"/>
      <c r="AN30" s="707"/>
      <c r="AO30" s="707"/>
      <c r="AP30" s="62" t="s">
        <v>13</v>
      </c>
      <c r="AS30" s="725"/>
      <c r="AT30" s="722"/>
      <c r="AU30" s="722"/>
      <c r="AV30" s="723"/>
      <c r="AW30" s="498"/>
    </row>
    <row r="31" spans="2:51" ht="27" customHeight="1" thickTop="1" thickBot="1">
      <c r="B31" s="660" t="s">
        <v>226</v>
      </c>
      <c r="C31" s="661"/>
      <c r="D31" s="684">
        <v>131.1</v>
      </c>
      <c r="E31" s="684"/>
      <c r="F31" s="684"/>
      <c r="G31" s="211" t="s">
        <v>198</v>
      </c>
      <c r="H31" s="673">
        <f>+AS24</f>
        <v>124.6</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61.476725521669337</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8" zoomScaleNormal="100" workbookViewId="0">
      <selection activeCell="P12" sqref="P12:S1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AGC横浜テクニカルセンター</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8</v>
      </c>
      <c r="G12" s="704"/>
      <c r="H12" s="704"/>
      <c r="I12" s="62" t="s">
        <v>13</v>
      </c>
      <c r="J12" s="63"/>
      <c r="K12" s="64"/>
      <c r="L12" s="63"/>
      <c r="M12" s="682"/>
      <c r="N12" s="65"/>
      <c r="P12" s="706">
        <v>0</v>
      </c>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v>0</v>
      </c>
      <c r="G15" s="684"/>
      <c r="H15" s="684"/>
      <c r="I15" s="54" t="s">
        <v>13</v>
      </c>
      <c r="J15" s="63"/>
      <c r="K15" s="66"/>
      <c r="L15" s="63"/>
      <c r="M15" s="682"/>
      <c r="N15" s="66"/>
      <c r="P15" s="706">
        <v>0</v>
      </c>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v>0</v>
      </c>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v>0</v>
      </c>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11.8</v>
      </c>
      <c r="E24" s="684"/>
      <c r="F24" s="684"/>
      <c r="G24" s="211" t="s">
        <v>198</v>
      </c>
      <c r="H24" s="673">
        <f>+F12</f>
        <v>8</v>
      </c>
      <c r="I24" s="674"/>
      <c r="J24" s="211" t="s">
        <v>198</v>
      </c>
      <c r="K24" s="66"/>
      <c r="L24" s="63"/>
      <c r="M24" s="683"/>
      <c r="P24" s="729">
        <v>0</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8</v>
      </c>
      <c r="Q27" s="733"/>
      <c r="R27" s="733"/>
      <c r="S27" s="733"/>
      <c r="T27" s="54" t="s">
        <v>38</v>
      </c>
      <c r="U27" s="74"/>
      <c r="V27" s="74"/>
      <c r="Y27" s="72" t="s">
        <v>39</v>
      </c>
      <c r="Z27" s="75"/>
      <c r="AH27" s="63"/>
      <c r="AI27" s="63"/>
      <c r="AJ27" s="63"/>
      <c r="AK27" s="63"/>
      <c r="AL27" s="703">
        <f>+AH18+P27</f>
        <v>8</v>
      </c>
      <c r="AM27" s="704"/>
      <c r="AN27" s="704"/>
      <c r="AO27" s="704"/>
      <c r="AP27" s="62" t="s">
        <v>13</v>
      </c>
      <c r="AQ27" s="321"/>
      <c r="AR27" s="141"/>
      <c r="AS27" s="706">
        <v>0</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11.8</v>
      </c>
      <c r="E29" s="684"/>
      <c r="F29" s="684"/>
      <c r="G29" s="211" t="s">
        <v>198</v>
      </c>
      <c r="H29" s="673">
        <f>+AL27</f>
        <v>8</v>
      </c>
      <c r="I29" s="674"/>
      <c r="J29" s="211" t="s">
        <v>198</v>
      </c>
      <c r="M29" s="682"/>
      <c r="P29" s="66"/>
      <c r="Q29" s="158"/>
      <c r="R29" s="61" t="s">
        <v>183</v>
      </c>
      <c r="S29" s="728" t="s">
        <v>33</v>
      </c>
      <c r="T29" s="731"/>
      <c r="U29" s="731"/>
      <c r="V29" s="732"/>
      <c r="W29" s="58"/>
      <c r="X29" s="76"/>
      <c r="Y29" s="688" t="s">
        <v>258</v>
      </c>
      <c r="Z29" s="689"/>
      <c r="AA29" s="729">
        <v>0</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8</v>
      </c>
      <c r="S30" s="733"/>
      <c r="T30" s="733"/>
      <c r="U30" s="733"/>
      <c r="V30" s="54" t="s">
        <v>16</v>
      </c>
      <c r="Y30" s="688" t="s">
        <v>186</v>
      </c>
      <c r="Z30" s="689"/>
      <c r="AA30" s="729">
        <v>0</v>
      </c>
      <c r="AB30" s="730"/>
      <c r="AC30" s="730"/>
      <c r="AD30" s="730"/>
      <c r="AE30" s="730"/>
      <c r="AF30" s="54" t="s">
        <v>13</v>
      </c>
      <c r="AL30" s="706">
        <v>0</v>
      </c>
      <c r="AM30" s="707"/>
      <c r="AN30" s="707"/>
      <c r="AO30" s="707"/>
      <c r="AP30" s="62" t="s">
        <v>13</v>
      </c>
      <c r="AS30" s="725"/>
      <c r="AT30" s="722"/>
      <c r="AU30" s="722"/>
      <c r="AV30" s="723"/>
      <c r="AW30" s="498"/>
    </row>
    <row r="31" spans="2:49" ht="27" customHeight="1" thickTop="1" thickBot="1">
      <c r="B31" s="660" t="s">
        <v>226</v>
      </c>
      <c r="C31" s="661"/>
      <c r="D31" s="684">
        <v>11.8</v>
      </c>
      <c r="E31" s="684"/>
      <c r="F31" s="684"/>
      <c r="G31" s="211" t="s">
        <v>198</v>
      </c>
      <c r="H31" s="673">
        <f>+AS24</f>
        <v>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0</v>
      </c>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v>0</v>
      </c>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2025-06-19T06:06:30Z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MSIP_Label_9b500289-1a9c-442f-923d-4f95209608d2_Enabled">
    <vt:lpwstr>true</vt:lpwstr>
  </property>
  <property fmtid="{D5CDD505-2E9C-101B-9397-08002B2CF9AE}" pid="10" name="MSIP_Label_9b500289-1a9c-442f-923d-4f95209608d2_SetDate">
    <vt:lpwstr>2025-05-22T06:33:32Z</vt:lpwstr>
  </property>
  <property fmtid="{D5CDD505-2E9C-101B-9397-08002B2CF9AE}" pid="11" name="MSIP_Label_9b500289-1a9c-442f-923d-4f95209608d2_Method">
    <vt:lpwstr>Privileged</vt:lpwstr>
  </property>
  <property fmtid="{D5CDD505-2E9C-101B-9397-08002B2CF9AE}" pid="12" name="MSIP_Label_9b500289-1a9c-442f-923d-4f95209608d2_Name">
    <vt:lpwstr>GCEP2 - Others</vt:lpwstr>
  </property>
  <property fmtid="{D5CDD505-2E9C-101B-9397-08002B2CF9AE}" pid="13" name="MSIP_Label_9b500289-1a9c-442f-923d-4f95209608d2_SiteId">
    <vt:lpwstr>90c56ca2-d892-45ce-810d-6cf368facdb3</vt:lpwstr>
  </property>
  <property fmtid="{D5CDD505-2E9C-101B-9397-08002B2CF9AE}" pid="14" name="MSIP_Label_9b500289-1a9c-442f-923d-4f95209608d2_ActionId">
    <vt:lpwstr>9d73fca7-cf7f-4a96-a0fe-d59591165d53</vt:lpwstr>
  </property>
  <property fmtid="{D5CDD505-2E9C-101B-9397-08002B2CF9AE}" pid="15" name="MSIP_Label_9b500289-1a9c-442f-923d-4f95209608d2_ContentBits">
    <vt:lpwstr>0</vt:lpwstr>
  </property>
</Properties>
</file>