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71C48F9A-AAE4-4DEF-A9A0-5236FDEDA04D}"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J38" i="94" s="1"/>
  <c r="J37" i="94" s="1"/>
  <c r="K41" i="94"/>
  <c r="L41" i="94"/>
  <c r="O41" i="94"/>
  <c r="R41" i="94"/>
  <c r="Y18" i="77"/>
  <c r="P16" i="77" s="1"/>
  <c r="K50" i="94" s="1"/>
  <c r="X34" i="94" l="1"/>
  <c r="I38" i="94"/>
  <c r="I37" i="94" s="1"/>
  <c r="U45" i="94"/>
  <c r="W38" i="94"/>
  <c r="Q38" i="94"/>
  <c r="Q37" i="94" s="1"/>
  <c r="Q19" i="94" s="1"/>
  <c r="Q14" i="94" s="1"/>
  <c r="J19" i="94"/>
  <c r="J14" i="94" s="1"/>
  <c r="P16" i="82"/>
  <c r="U50" i="94" s="1"/>
  <c r="R45" i="94"/>
  <c r="Q16" i="94"/>
  <c r="Q15" i="94"/>
  <c r="Q10" i="94"/>
  <c r="Q9" i="94"/>
  <c r="Q55" i="94" s="1"/>
  <c r="J9" i="94"/>
  <c r="M45" i="94"/>
  <c r="J45" i="94"/>
  <c r="H31" i="89"/>
  <c r="I19" i="94"/>
  <c r="V45" i="94"/>
  <c r="H31" i="78"/>
  <c r="H45" i="94"/>
  <c r="Q32" i="94"/>
  <c r="Q31" i="94" s="1"/>
  <c r="Q26" i="94" s="1"/>
  <c r="Q27" i="94" s="1"/>
  <c r="H32" i="94"/>
  <c r="H31" i="94" s="1"/>
  <c r="H26" i="94" s="1"/>
  <c r="H27" i="94" s="1"/>
  <c r="N32" i="94"/>
  <c r="N31" i="94" s="1"/>
  <c r="N38" i="94"/>
  <c r="N37" i="94" s="1"/>
  <c r="N19" i="94" s="1"/>
  <c r="H31" i="84"/>
  <c r="H31" i="77"/>
  <c r="O38" i="94"/>
  <c r="O37" i="94" s="1"/>
  <c r="O19" i="94" s="1"/>
  <c r="H38" i="94"/>
  <c r="H37" i="94" s="1"/>
  <c r="H19"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Q11" i="94" l="1"/>
  <c r="Q17" i="94"/>
  <c r="J55" i="94"/>
  <c r="Q12" i="94"/>
  <c r="Q18" i="94"/>
  <c r="J12" i="94"/>
  <c r="Q13" i="94"/>
  <c r="J18" i="94"/>
  <c r="J10" i="94"/>
  <c r="J15" i="94"/>
  <c r="J17"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00000000-0006-0000-0000-00001100000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6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00000000-0006-0000-06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0000000-0006-0000-06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00000000-0006-0000-06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00000000-0006-0000-06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<sst xmlns="http://schemas.openxmlformats.org/spreadsheetml/2006/main" count="2831" uniqueCount="435">
  <si>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</si>
  <si>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</si>
  <si>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</si>
  <si>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</si>
  <si>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</si>
  <si>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</si>
  <si>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</si>
  <si>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</si>
  <si>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</si>
  <si>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</si>
  <si>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</si>
  <si>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</si>
  <si>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</si>
  <si>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</si>
  <si>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</si>
  <si>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</si>
  <si>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</si>
  <si>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</si>
  <si>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</si>
  <si>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</si>
  <si>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</si>
  <si>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</si>
  <si>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</si>
  <si>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</si>
  <si>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</si>
  <si>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</si>
  <si>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</si>
  <si>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</si>
  <si>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</si>
  <si>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</si>
  <si>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</si>
  <si>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</si>
  <si>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</si>
  <si>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</si>
  <si>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</si>
  <si>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</si>
  <si>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</si>
  <si>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</si>
  <si>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</si>
  <si>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</si>
  <si>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</si>
  <si>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</si>
  <si>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</si>
  <si>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</si>
  <si>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</si>
  <si>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</si>
  <si>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</si>
  <si>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</si>
  <si>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</si>
  <si>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</si>
  <si>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</si>
  <si>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</si>
  <si>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</si>
  <si>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</si>
  <si>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</si>
  <si>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</si>
  <si>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</si>
  <si>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</si>
  <si>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</si>
  <si>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</si>
  <si>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</si>
  <si>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</si>
  <si>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</si>
  <si>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</si>
  <si>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</si>
  <si>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</si>
  <si>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</si>
  <si>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</si>
  <si>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</si>
  <si>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</si>
  <si>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</si>
  <si>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</si>
  <si>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</si>
  <si>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</si>
  <si>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</si>
  <si>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</si>
  <si>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</si>
  <si>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</si>
  <si>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</si>
  <si>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</si>
  <si>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</si>
  <si>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</si>
  <si>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</si>
  <si>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</si>
  <si>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</si>
  <si>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</si>
  <si>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</si>
  <si>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</si>
  <si>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</si>
  <si>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</si>
  <si>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</si>
  <si>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</si>
  <si>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</si>
  <si>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</si>
  <si>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</si>
  <si>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</si>
  <si>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</si>
  <si>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</si>
  <si>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</si>
  <si>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</si>
  <si>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</si>
  <si>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</si>
  <si>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</si>
  <si>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</si>
  <si>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</si>
  <si>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</si>
  <si>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</si>
  <si>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</si>
  <si>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</si>
  <si>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</si>
  <si>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</si>
  <si>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</si>
  <si>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</si>
  <si>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</si>
  <si>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</si>
  <si>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</si>
  <si>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</si>
  <si>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</si>
  <si>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</si>
  <si>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</si>
  <si>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</si>
  <si>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</si>
  <si>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</si>
  <si>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</si>
  <si>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</si>
  <si>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</si>
  <si>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</si>
  <si>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</si>
  <si>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</si>
  <si>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</si>
  <si>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</si>
  <si>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</si>
  <si>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</si>
  <si>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</si>
  <si>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</si>
  <si>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</si>
  <si>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</si>
  <si>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</si>
  <si>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</si>
  <si>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</si>
  <si>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</si>
  <si>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</si>
  <si>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</si>
  <si>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</si>
  <si>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</si>
  <si>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</si>
  <si>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</si>
  <si>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</si>
  <si>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</si>
  <si>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</si>
  <si>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</si>
  <si>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</si>
  <si>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</si>
  <si>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</si>
  <si>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</si>
  <si>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</si>
  <si>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</si>
  <si>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</si>
  <si>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</si>
  <si>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</si>
  <si>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</si>
  <si>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</si>
  <si>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</si>
  <si>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</si>
  <si>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</si>
  <si>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</si>
  <si>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</si>
  <si>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</si>
  <si>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</si>
  <si>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</si>
  <si>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</si>
  <si>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</si>
  <si>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</si>
  <si>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</si>
  <si>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</si>
  <si>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</si>
  <si>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</si>
  <si>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</si>
  <si>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</si>
  <si>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</si>
  <si>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</si>
  <si>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</si>
  <si>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</si>
  <si>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</si>
  <si>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</si>
  <si>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</si>
  <si>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</si>
  <si>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</si>
  <si>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</si>
  <si>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</si>
  <si>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</si>
  <si>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</si>
  <si>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</si>
  <si>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</si>
  <si>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</si>
  <si>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</si>
  <si>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</si>
  <si>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</si>
  <si>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</si>
  <si>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</si>
  <si>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</si>
  <si>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</si>
  <si>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</si>
  <si>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</si>
  <si>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</si>
  <si>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</si>
  <si>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</si>
  <si>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</si>
  <si>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</si>
  <si>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</si>
  <si>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</si>
  <si>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</si>
  <si>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</si>
  <si>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</si>
  <si>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</si>
  <si>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</si>
  <si>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</si>
  <si>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</si>
  <si>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</si>
  <si>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</si>
  <si>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</si>
  <si>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</si>
  <si>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</si>
  <si>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</si>
  <si>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</si>
  <si>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</si>
  <si>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</si>
  <si>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</si>
  <si>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</si>
  <si>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</si>
  <si>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</si>
  <si>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</si>
  <si>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</si>
  <si>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</si>
  <si>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</si>
  <si>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</si>
  <si>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</si>
  <si>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</si>
  <si>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</si>
  <si>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</si>
  <si>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</si>
  <si>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</si>
  <si>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</si>
  <si>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</si>
  <si>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</si>
  <si>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</si>
  <si>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</si>
  <si>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</si>
  <si>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</si>
  <si>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</si>
  <si>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</si>
  <si>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</si>
  <si>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</si>
  <si>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</si>
  <si>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</si>
  <si>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</si>
  <si>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</si>
  <si>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</si>
  <si>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</si>
  <si>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</si>
  <si>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</si>
  <si>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</si>
  <si>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</si>
  <si>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</si>
  <si>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</si>
  <si>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</si>
  <si>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</si>
  <si>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</si>
  <si>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</si>
  <si>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</si>
  <si>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</si>
  <si>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</si>
  <si>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</si>
  <si>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</si>
  <si>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</si>
  <si>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</si>
  <si>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</si>
  <si>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</si>
  <si>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</si>
  <si>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</si>
  <si>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</si>
  <si>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</si>
  <si>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</si>
  <si>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</si>
  <si>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</si>
  <si>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</si>
  <si>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</si>
  <si>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</si>
  <si>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</si>
  <si>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</si>
  <si>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</si>
  <si>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</si>
  <si>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</si>
  <si>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</si>
  <si>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</si>
  <si>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</si>
  <si>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</si>
  <si>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</si>
  <si>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</si>
  <si>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</si>
  <si>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</si>
  <si>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</si>
  <si>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</si>
  <si>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</si>
  <si>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</si>
  <si>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</si>
  <si>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</si>
  <si>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</si>
  <si>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</si>
  <si>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</si>
  <si>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</si>
  <si>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</si>
  <si>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</si>
  <si>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</si>
  <si>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</si>
  <si>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</si>
  <si>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</si>
  <si>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</si>
  <si>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</si>
  <si>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</si>
  <si>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</si>
  <si>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</si>
  <si>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</si>
  <si>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</si>
  <si>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</si>
  <si>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</si>
  <si>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</si>
  <si>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</si>
  <si>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</si>
  <si>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</si>
  <si>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</si>
  <si>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</si>
  <si>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</si>
  <si>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</si>
  <si>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</si>
  <si>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</si>
  <si>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</si>
  <si>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</si>
  <si>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</si>
  <si>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</si>
  <si>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</si>
  <si>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</si>
  <si>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</si>
  <si>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</si>
  <si>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</si>
  <si>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</si>
  <si>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</si>
  <si>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</si>
  <si>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</si>
  <si>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</si>
  <si>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</si>
  <si>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</si>
  <si>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</si>
  <si>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</si>
  <si>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</si>
  <si>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</si>
  <si>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</si>
  <si>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</si>
  <si>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</si>
  <si>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</si>
  <si>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</si>
  <si>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</si>
  <si>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</si>
  <si>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</si>
  <si>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</si>
  <si>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</si>
  <si>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</si>
  <si>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</si>
  <si>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</si>
  <si>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</si>
  <si>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</si>
  <si>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</si>
  <si>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</si>
  <si>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</si>
  <si>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</si>
  <si>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</si>
  <si>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</si>
  <si>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</si>
  <si>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</si>
  <si>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</si>
  <si>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</si>
  <si>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</si>
  <si>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</si>
  <si>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</si>
  <si>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</si>
  <si>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</si>
  <si>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</si>
  <si>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</si>
  <si>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</si>
  <si>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</si>
  <si>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</si>
  <si>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</si>
  <si>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</si>
  <si>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</si>
  <si>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</si>
  <si>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</si>
  <si>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</si>
  <si>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</si>
  <si>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令和    年    月    日</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</si>
  <si>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</si>
  <si>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</si>
  <si>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</si>
  <si>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</si>
  <si>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</si>
  <si>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</si>
  <si>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</si>
  <si>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</si>
  <si>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</si>
  <si>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</si>
  <si>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</si>
  <si>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</si>
  <si>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</si>
  <si>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</si>
  <si>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</si>
  <si>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</si>
  <si>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</si>
  <si>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</si>
  <si>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</si>
  <si>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</si>
  <si>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</si>
  <si>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</si>
  <si>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</si>
  <si>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</si>
  <si>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</si>
  <si>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</si>
  <si>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</si>
  <si>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横浜市旭区矢指町1197-1</t>
    <rPh sb="0" eb="3">
      <t>ヨコハマシ</t>
    </rPh>
    <rPh sb="3" eb="8">
      <t>アサヒクヤサシチョウ</t>
    </rPh>
    <phoneticPr fontId="3"/>
  </si>
  <si>
    <t>聖マリアンナ医科大学横浜市西部病院
病院長　明石　嘉浩</t>
    <rPh sb="0" eb="1">
      <t>セイ</t>
    </rPh>
    <rPh sb="6" eb="10">
      <t>イカダイガク</t>
    </rPh>
    <rPh sb="10" eb="12">
      <t>ヨコハマ</t>
    </rPh>
    <rPh sb="12" eb="13">
      <t>シ</t>
    </rPh>
    <rPh sb="13" eb="17">
      <t>セイブビョウイン</t>
    </rPh>
    <rPh sb="18" eb="21">
      <t>ビョウインチョウ</t>
    </rPh>
    <rPh sb="22" eb="24">
      <t>アカシ</t>
    </rPh>
    <rPh sb="25" eb="27">
      <t>ヨシヒロ</t>
    </rPh>
    <phoneticPr fontId="3"/>
  </si>
  <si>
    <t>045-366-1111</t>
    <phoneticPr fontId="3"/>
  </si>
  <si>
    <t>聖マリアンナ医科大学横浜市西部病院</t>
    <rPh sb="0" eb="1">
      <t>セイ</t>
    </rPh>
    <rPh sb="6" eb="10">
      <t>イカダイガク</t>
    </rPh>
    <rPh sb="10" eb="13">
      <t>ヨコハマシ</t>
    </rPh>
    <rPh sb="13" eb="17">
      <t>セイブビョウイン</t>
    </rPh>
    <phoneticPr fontId="3"/>
  </si>
  <si>
    <t>横浜市旭区矢指町1197-1</t>
    <rPh sb="0" eb="3">
      <t>ヨコハマシ</t>
    </rPh>
    <rPh sb="3" eb="5">
      <t>アサヒク</t>
    </rPh>
    <rPh sb="5" eb="8">
      <t>ヤサシチョウ</t>
    </rPh>
    <phoneticPr fontId="3"/>
  </si>
  <si>
    <t>045-366-1111</t>
    <phoneticPr fontId="3"/>
  </si>
  <si>
    <t>病院</t>
    <rPh sb="0" eb="2">
      <t>ビョウイン</t>
    </rPh>
    <phoneticPr fontId="3"/>
  </si>
  <si>
    <t>感染性廃棄物については電子マニフェストを使用している。</t>
    <rPh sb="0" eb="5">
      <t>カンセンセイハイキブツ</t>
    </rPh>
    <rPh sb="10" eb="12">
      <t>デンシ</t>
    </rPh>
    <rPh sb="19" eb="21">
      <t>シヨウ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</si>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</sst>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25" zoomScaleNormal="100" zoomScaleSheetLayoutView="100" workbookViewId="0">
      <selection activeCell="N28" sqref="N2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412</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413</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434</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398</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428</v>
      </c>
      <c r="M42" s="496"/>
      <c r="N42" s="496"/>
      <c r="O42" s="497"/>
    </row>
    <row r="43" spans="1:19" ht="7.5" customHeight="1">
      <c r="C43" s="76"/>
      <c r="J43" s="19"/>
      <c r="K43" s="19"/>
      <c r="O43" s="77"/>
    </row>
    <row r="44" spans="1:19" ht="7.5" customHeight="1">
      <c r="C44" s="76"/>
      <c r="O44" s="77"/>
    </row>
    <row r="45" spans="1:19" ht="30" customHeight="1">
      <c r="A45" s="17">
        <v>4</v>
      </c>
      <c r="C45" s="462" t="s">
        <v>414</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429</v>
      </c>
      <c r="G47" s="471"/>
      <c r="H47" s="472"/>
      <c r="I47" s="472"/>
      <c r="J47" s="472"/>
      <c r="K47" s="472"/>
      <c r="L47" s="472"/>
      <c r="M47" s="493" t="s">
        <v>407</v>
      </c>
      <c r="N47" s="494"/>
      <c r="O47" s="495"/>
    </row>
    <row r="48" spans="1:19" ht="18.75" customHeight="1">
      <c r="C48" s="420"/>
      <c r="D48" s="421"/>
      <c r="E48" s="422"/>
      <c r="F48" s="473"/>
      <c r="G48" s="474"/>
      <c r="H48" s="474"/>
      <c r="I48" s="474"/>
      <c r="J48" s="474"/>
      <c r="K48" s="474"/>
      <c r="L48" s="474"/>
      <c r="M48" s="465">
        <v>2016</v>
      </c>
      <c r="N48" s="466"/>
      <c r="O48" s="467"/>
    </row>
    <row r="49" spans="3:21" ht="18.75" customHeight="1">
      <c r="C49" s="417" t="s">
        <v>11</v>
      </c>
      <c r="D49" s="445"/>
      <c r="E49" s="446"/>
      <c r="F49" s="475" t="s">
        <v>430</v>
      </c>
      <c r="G49" s="476"/>
      <c r="H49" s="476"/>
      <c r="I49" s="476"/>
      <c r="J49" s="476"/>
      <c r="K49" s="476"/>
      <c r="L49" s="115" t="s">
        <v>134</v>
      </c>
      <c r="M49" s="367"/>
      <c r="N49" s="468" t="s">
        <v>431</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432</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518</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c r="G59" s="415"/>
      <c r="H59" s="415"/>
      <c r="I59" s="415"/>
      <c r="J59" s="415"/>
      <c r="K59" s="415"/>
      <c r="L59" s="415"/>
      <c r="M59" s="415"/>
      <c r="N59" s="415"/>
      <c r="O59" s="416"/>
      <c r="Q59" s="21"/>
    </row>
    <row r="60" spans="3:21" ht="45" customHeight="1">
      <c r="C60" s="430" t="s">
        <v>287</v>
      </c>
      <c r="D60" s="431"/>
      <c r="E60" s="432"/>
      <c r="F60" s="433" t="s">
        <v>415</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174.04</v>
      </c>
      <c r="I63" s="216" t="s">
        <v>4</v>
      </c>
      <c r="J63" s="439" t="s">
        <v>228</v>
      </c>
      <c r="K63" s="440"/>
      <c r="L63" s="441"/>
      <c r="M63" s="437">
        <f>+別紙!X14</f>
        <v>174.04</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408</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404</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416</v>
      </c>
      <c r="K69" s="509"/>
      <c r="L69" s="509"/>
      <c r="M69" s="281"/>
      <c r="N69" s="274" t="s">
        <v>323</v>
      </c>
      <c r="O69" s="275"/>
      <c r="P69" s="272"/>
      <c r="Q69" s="150"/>
      <c r="R69" s="150"/>
      <c r="S69" s="150"/>
    </row>
    <row r="70" spans="1:19" ht="15" customHeight="1">
      <c r="C70" s="276"/>
      <c r="D70" s="391"/>
      <c r="E70" s="392"/>
      <c r="F70" s="392"/>
      <c r="G70" s="392"/>
      <c r="H70" s="392"/>
      <c r="I70" s="393"/>
      <c r="J70" s="510" t="s">
        <v>424</v>
      </c>
      <c r="K70" s="511"/>
      <c r="L70" s="511"/>
      <c r="M70" s="311">
        <f>SUM(別紙!G19:J19,別紙!N19:W19)</f>
        <v>171.01000000000002</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t="s">
        <v>433</v>
      </c>
      <c r="E72" s="514"/>
      <c r="F72" s="514"/>
      <c r="G72" s="514"/>
      <c r="H72" s="514"/>
      <c r="I72" s="514"/>
      <c r="J72" s="514"/>
      <c r="K72" s="514"/>
      <c r="L72" s="514"/>
      <c r="M72" s="514"/>
      <c r="N72" s="514"/>
      <c r="O72" s="515"/>
      <c r="P72" s="272"/>
      <c r="Q72" s="377" t="s">
        <v>409</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417</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425</v>
      </c>
      <c r="E82" s="425"/>
      <c r="F82" s="425"/>
      <c r="G82" s="425"/>
      <c r="H82" s="425"/>
      <c r="I82" s="425"/>
      <c r="J82" s="425"/>
      <c r="K82" s="425"/>
      <c r="L82" s="425"/>
      <c r="M82" s="425"/>
      <c r="N82" s="425"/>
      <c r="O82" s="426"/>
    </row>
    <row r="83" spans="3:28" s="16" customFormat="1" ht="28.15" customHeight="1">
      <c r="C83" s="169">
        <v>4</v>
      </c>
      <c r="D83" s="425" t="s">
        <v>418</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419</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0000000}">
      <formula1>$Q$85:$Q$89</formula1>
    </dataValidation>
    <dataValidation type="list" allowBlank="1" showInputMessage="1" showErrorMessage="1" sqref="N28:O28" xr:uid="{00000000-0002-0000-0000-000001000000}">
      <formula1>$Q$149:$Q$150</formula1>
    </dataValidation>
    <dataValidation type="list" allowBlank="1" showInputMessage="1" showErrorMessage="1" sqref="F52:I52" xr:uid="{00000000-0002-0000-0000-000002000000}">
      <formula1>$Q$104:$Q$146</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F2"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聖マリアンナ医科大学横浜市西部病院</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0.59</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173.45</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174.04</v>
      </c>
    </row>
    <row r="10" spans="2:24" ht="24" customHeight="1">
      <c r="B10" s="158" t="s">
        <v>327</v>
      </c>
      <c r="C10" s="634" t="s">
        <v>244</v>
      </c>
      <c r="D10" s="634"/>
      <c r="E10" s="634"/>
      <c r="F10" s="635"/>
      <c r="G10" s="314" t="str">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t="str">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t="str">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t="str">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0.59</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173.45</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174.04</v>
      </c>
    </row>
    <row r="15" spans="2:24" ht="24" customHeight="1">
      <c r="B15" s="158" t="s">
        <v>184</v>
      </c>
      <c r="C15" s="636" t="s">
        <v>182</v>
      </c>
      <c r="D15" s="636"/>
      <c r="E15" s="636"/>
      <c r="F15" s="637"/>
      <c r="G15" s="316" t="str">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t="str">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401</v>
      </c>
      <c r="D17" s="636"/>
      <c r="E17" s="636"/>
      <c r="F17" s="637"/>
      <c r="G17" s="316" t="str">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404</v>
      </c>
      <c r="E18" s="632"/>
      <c r="F18" s="633"/>
      <c r="G18" s="319" t="str">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0.61</v>
      </c>
      <c r="H19" s="322">
        <f t="shared" si="1"/>
        <v>0</v>
      </c>
      <c r="I19" s="322">
        <f t="shared" si="1"/>
        <v>0</v>
      </c>
      <c r="J19" s="322">
        <f t="shared" si="1"/>
        <v>170.4</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171.01000000000002</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0.61</v>
      </c>
      <c r="H37" s="346">
        <f t="shared" si="7"/>
        <v>0</v>
      </c>
      <c r="I37" s="346">
        <f t="shared" si="7"/>
        <v>0</v>
      </c>
      <c r="J37" s="346">
        <f t="shared" si="7"/>
        <v>170.4</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171.01000000000002</v>
      </c>
    </row>
    <row r="38" spans="2:24" ht="24" customHeight="1">
      <c r="B38" s="156"/>
      <c r="C38" s="658"/>
      <c r="D38" s="195"/>
      <c r="E38" s="193" t="s">
        <v>195</v>
      </c>
      <c r="F38" s="360"/>
      <c r="G38" s="340">
        <f t="shared" ref="G38:V38" si="8">SUM(G39:G41)</f>
        <v>0.61</v>
      </c>
      <c r="H38" s="340">
        <f t="shared" si="8"/>
        <v>0</v>
      </c>
      <c r="I38" s="340">
        <f t="shared" si="8"/>
        <v>0</v>
      </c>
      <c r="J38" s="340">
        <f t="shared" si="8"/>
        <v>170.4</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171.01000000000002</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0.61</v>
      </c>
      <c r="H40" s="342">
        <f>+ｲ.特管廃酸!$AA$29</f>
        <v>0</v>
      </c>
      <c r="I40" s="342">
        <f>+ｳ.特管廃ｱﾙｶﾘ!$AA$29</f>
        <v>0</v>
      </c>
      <c r="J40" s="342">
        <f>+ｴ.感染性廃棄物!$AA$29</f>
        <v>170.4</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171.01000000000002</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0.61</v>
      </c>
      <c r="H43" s="348">
        <f>+ｲ.特管廃酸!$AL$27</f>
        <v>0</v>
      </c>
      <c r="I43" s="348">
        <f>+ｳ.特管廃ｱﾙｶﾘ!$AL$27</f>
        <v>0</v>
      </c>
      <c r="J43" s="348">
        <f>+ｴ.感染性廃棄物!$AL$27</f>
        <v>170.4</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171.01000000000002</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405</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406</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1.2</v>
      </c>
      <c r="H55" s="385">
        <f t="shared" ref="H55:V55" si="9">IF(H9="0",+H19+H20,+H9+H19+H20)</f>
        <v>0</v>
      </c>
      <c r="I55" s="385">
        <f t="shared" si="9"/>
        <v>0</v>
      </c>
      <c r="J55" s="385">
        <f t="shared" si="9"/>
        <v>343.85</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345.05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3"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7"/>
      <c r="AW5" s="381"/>
    </row>
    <row r="6" spans="2:49" ht="24.75" customHeight="1" thickBot="1">
      <c r="B6" s="144" t="s">
        <v>420</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0.61</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403</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0.59</v>
      </c>
      <c r="E24" s="563"/>
      <c r="F24" s="563"/>
      <c r="G24" s="182" t="s">
        <v>158</v>
      </c>
      <c r="H24" s="534">
        <f>+F12</f>
        <v>0.61</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0.61</v>
      </c>
      <c r="Q27" s="583"/>
      <c r="R27" s="583"/>
      <c r="S27" s="583"/>
      <c r="T27" s="42" t="s">
        <v>38</v>
      </c>
      <c r="U27" s="62"/>
      <c r="V27" s="62"/>
      <c r="Y27" s="60" t="s">
        <v>39</v>
      </c>
      <c r="Z27" s="63"/>
      <c r="AH27" s="51"/>
      <c r="AI27" s="51"/>
      <c r="AJ27" s="51"/>
      <c r="AK27" s="51"/>
      <c r="AL27" s="546">
        <f>+AH18+P27</f>
        <v>0.61</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0.59</v>
      </c>
      <c r="E29" s="563"/>
      <c r="F29" s="563"/>
      <c r="G29" s="182" t="s">
        <v>158</v>
      </c>
      <c r="H29" s="534">
        <f>+AL27</f>
        <v>0.61</v>
      </c>
      <c r="I29" s="535"/>
      <c r="J29" s="182" t="s">
        <v>158</v>
      </c>
      <c r="M29" s="581"/>
      <c r="P29" s="54"/>
      <c r="Q29" s="133"/>
      <c r="R29" s="49" t="s">
        <v>144</v>
      </c>
      <c r="S29" s="562" t="s">
        <v>33</v>
      </c>
      <c r="T29" s="577"/>
      <c r="U29" s="577"/>
      <c r="V29" s="578"/>
      <c r="W29" s="46"/>
      <c r="X29" s="64"/>
      <c r="Y29" s="573" t="s">
        <v>191</v>
      </c>
      <c r="Z29" s="574"/>
      <c r="AA29" s="572">
        <v>0.61</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0.61</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401</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3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年    月    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横浜市旭区矢指町1197-1</v>
      </c>
      <c r="K16" s="684"/>
      <c r="L16" s="685"/>
      <c r="M16" s="685"/>
      <c r="N16" s="685"/>
      <c r="O16" s="686"/>
    </row>
    <row r="17" spans="1:17" ht="26.25" customHeight="1">
      <c r="C17" s="76"/>
      <c r="H17" s="18" t="s">
        <v>7</v>
      </c>
      <c r="I17" s="18"/>
      <c r="J17" s="684" t="str">
        <f>+表紙!J40</f>
        <v>聖マリアンナ医科大学横浜市西部病院
病院長　明石　嘉浩</v>
      </c>
      <c r="K17" s="684"/>
      <c r="L17" s="685"/>
      <c r="M17" s="685"/>
      <c r="N17" s="685"/>
      <c r="O17" s="686"/>
    </row>
    <row r="18" spans="1:17">
      <c r="C18" s="76"/>
      <c r="J18" s="16" t="s">
        <v>8</v>
      </c>
      <c r="O18" s="77"/>
    </row>
    <row r="19" spans="1:17">
      <c r="C19" s="76"/>
      <c r="J19" s="19" t="s">
        <v>9</v>
      </c>
      <c r="K19" s="19"/>
      <c r="L19" s="689" t="str">
        <f>IF(+表紙!L42="","",+表紙!L42)</f>
        <v>045-366-1111</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聖マリアンナ医科大学横浜市西部病院</v>
      </c>
      <c r="G24" s="695"/>
      <c r="H24" s="696"/>
      <c r="I24" s="696"/>
      <c r="J24" s="696"/>
      <c r="K24" s="696"/>
      <c r="L24" s="696"/>
      <c r="M24" s="493" t="s">
        <v>410</v>
      </c>
      <c r="N24" s="699"/>
      <c r="O24" s="700"/>
    </row>
    <row r="25" spans="1:17" ht="21" customHeight="1">
      <c r="C25" s="420"/>
      <c r="D25" s="421"/>
      <c r="E25" s="422"/>
      <c r="F25" s="697"/>
      <c r="G25" s="698"/>
      <c r="H25" s="698"/>
      <c r="I25" s="698"/>
      <c r="J25" s="698"/>
      <c r="K25" s="698"/>
      <c r="L25" s="698"/>
      <c r="M25" s="701">
        <f>表紙!M48</f>
        <v>2016</v>
      </c>
      <c r="N25" s="702"/>
      <c r="O25" s="703"/>
    </row>
    <row r="26" spans="1:17" ht="18.600000000000001" customHeight="1">
      <c r="C26" s="417" t="s">
        <v>11</v>
      </c>
      <c r="D26" s="445"/>
      <c r="E26" s="446"/>
      <c r="F26" s="706" t="str">
        <f>+表紙!F49</f>
        <v>横浜市旭区矢指町1197-1</v>
      </c>
      <c r="G26" s="707"/>
      <c r="H26" s="707"/>
      <c r="I26" s="707"/>
      <c r="J26" s="707"/>
      <c r="K26" s="707"/>
      <c r="L26" s="115" t="s">
        <v>134</v>
      </c>
      <c r="M26" s="207"/>
      <c r="N26" s="723" t="str">
        <f>IF(+表紙!N49="","",+表紙!N49)</f>
        <v>045-366-1111</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病院</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518</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t="str">
        <f>IF(+表紙!F59="","",+表紙!F59)</f>
        <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174.04</v>
      </c>
      <c r="I40" s="216" t="s">
        <v>4</v>
      </c>
      <c r="J40" s="439" t="s">
        <v>293</v>
      </c>
      <c r="K40" s="440"/>
      <c r="L40" s="441"/>
      <c r="M40" s="680">
        <f>+表紙!M63</f>
        <v>174.04</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t="str">
        <f>IF(表紙!M69="","",表紙!M69)</f>
        <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171.01000000000002</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感染性廃棄物については電子マニフェストを使用している。</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6"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170.4</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173.45</v>
      </c>
      <c r="E24" s="563"/>
      <c r="F24" s="563"/>
      <c r="G24" s="182" t="s">
        <v>158</v>
      </c>
      <c r="H24" s="534">
        <f>+F12</f>
        <v>170.4</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170.4</v>
      </c>
      <c r="Q27" s="583"/>
      <c r="R27" s="583"/>
      <c r="S27" s="583"/>
      <c r="T27" s="42" t="s">
        <v>38</v>
      </c>
      <c r="U27" s="62"/>
      <c r="V27" s="62"/>
      <c r="Y27" s="60" t="s">
        <v>39</v>
      </c>
      <c r="Z27" s="63"/>
      <c r="AH27" s="51"/>
      <c r="AI27" s="51"/>
      <c r="AJ27" s="51"/>
      <c r="AK27" s="51"/>
      <c r="AL27" s="546">
        <f>+AH18+P27</f>
        <v>170.4</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173.45</v>
      </c>
      <c r="E29" s="563"/>
      <c r="F29" s="563"/>
      <c r="G29" s="182" t="s">
        <v>158</v>
      </c>
      <c r="H29" s="534">
        <f>+AL27</f>
        <v>170.4</v>
      </c>
      <c r="I29" s="535"/>
      <c r="J29" s="182" t="s">
        <v>158</v>
      </c>
      <c r="M29" s="581"/>
      <c r="P29" s="54"/>
      <c r="Q29" s="133"/>
      <c r="R29" s="49" t="s">
        <v>145</v>
      </c>
      <c r="S29" s="562" t="s">
        <v>33</v>
      </c>
      <c r="T29" s="577"/>
      <c r="U29" s="577"/>
      <c r="V29" s="578"/>
      <c r="W29" s="46"/>
      <c r="X29" s="64"/>
      <c r="Y29" s="573" t="s">
        <v>191</v>
      </c>
      <c r="Z29" s="574"/>
      <c r="AA29" s="572">
        <v>170.4</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170.4</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聖マリアンナ医科大学横浜市西部病院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420</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421</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422</v>
      </c>
      <c r="E23" s="556"/>
      <c r="F23" s="556"/>
      <c r="G23" s="557"/>
      <c r="H23" s="555" t="s">
        <v>423</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2025-08-19T04:53:36Z</dcterms:created>
  <dcterms:modified xsi:type="dcterms:W3CDTF">2025-08-19T04:53:36Z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