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5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<sst xmlns="http://schemas.openxmlformats.org/spreadsheetml/2006/main" count="3304" uniqueCount="472">
  <si>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</si>
  <si>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</si>
  <si>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</si>
  <si>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</si>
  <si>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</si>
  <si>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</si>
  <si>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</si>
  <si>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</si>
  <si>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</si>
  <si>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</si>
  <si>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</si>
  <si>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</si>
  <si>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</si>
  <si>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</si>
  <si>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</si>
  <si>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</si>
  <si>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</si>
  <si>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</si>
  <si>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</si>
  <si>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</si>
  <si>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</si>
  <si>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</si>
  <si>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</si>
  <si>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</si>
  <si>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</si>
  <si>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</si>
  <si>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</si>
  <si>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</si>
  <si>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</si>
  <si>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</si>
  <si>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</si>
  <si>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</si>
  <si>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</si>
  <si>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</si>
  <si>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</si>
  <si>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</si>
  <si>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</si>
  <si>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</si>
  <si>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</si>
  <si>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</si>
  <si>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</si>
  <si>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</si>
  <si>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</si>
  <si>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</si>
  <si>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</si>
  <si>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</si>
  <si>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</si>
  <si>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</si>
  <si>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</si>
  <si>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</si>
  <si>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</si>
  <si>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</si>
  <si>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</si>
  <si>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</si>
  <si>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</si>
  <si>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</si>
  <si>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</si>
  <si>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</si>
  <si>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</si>
  <si>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</si>
  <si>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</si>
  <si>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</si>
  <si>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</si>
  <si>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</si>
  <si>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</si>
  <si>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</si>
  <si>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</si>
  <si>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</si>
  <si>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</si>
  <si>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</si>
  <si>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</si>
  <si>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</si>
  <si>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</si>
  <si>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</si>
  <si>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</si>
  <si>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</si>
  <si>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</si>
  <si>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</si>
  <si>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</si>
  <si>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</si>
  <si>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</si>
  <si>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</si>
  <si>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</si>
  <si>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</si>
  <si>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</si>
  <si>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</si>
  <si>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</si>
  <si>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</si>
  <si>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</si>
  <si>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</si>
  <si>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</si>
  <si>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</si>
  <si>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</si>
  <si>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</si>
  <si>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</si>
  <si>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</si>
  <si>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</si>
  <si>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</si>
  <si>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</si>
  <si>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</si>
  <si>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</si>
  <si>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</si>
  <si>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</si>
  <si>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</si>
  <si>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</si>
  <si>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</si>
  <si>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</si>
  <si>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</si>
  <si>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</si>
  <si>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</si>
  <si>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</si>
  <si>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</si>
  <si>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</si>
  <si>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</si>
  <si>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</si>
  <si>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</si>
  <si>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</si>
  <si>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</si>
  <si>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</si>
  <si>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</si>
  <si>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</si>
  <si>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</si>
  <si>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</si>
  <si>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</si>
  <si>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</si>
  <si>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</si>
  <si>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</si>
  <si>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</si>
  <si>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</si>
  <si>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</si>
  <si>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</si>
  <si>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</si>
  <si>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</si>
  <si>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</si>
  <si>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</si>
  <si>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</si>
  <si>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</si>
  <si>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</si>
  <si>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</si>
  <si>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</si>
  <si>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</si>
  <si>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</si>
  <si>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</si>
  <si>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</si>
  <si>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</si>
  <si>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</si>
  <si>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</si>
  <si>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</si>
  <si>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</si>
  <si>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</si>
  <si>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</si>
  <si>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</si>
  <si>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</si>
  <si>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</si>
  <si>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</si>
  <si>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</si>
  <si>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</si>
  <si>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</si>
  <si>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</si>
  <si>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</si>
  <si>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</si>
  <si>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</si>
  <si>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</si>
  <si>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</si>
  <si>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</si>
  <si>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</si>
  <si>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</si>
  <si>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</si>
  <si>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</si>
  <si>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</si>
  <si>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</si>
  <si>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</si>
  <si>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</si>
  <si>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</si>
  <si>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</si>
  <si>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</si>
  <si>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</si>
  <si>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</si>
  <si>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</si>
  <si>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</si>
  <si>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</si>
  <si>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</si>
  <si>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</si>
  <si>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</si>
  <si>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</si>
  <si>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</si>
  <si>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</si>
  <si>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</si>
  <si>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</si>
  <si>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</si>
  <si>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</si>
  <si>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</si>
  <si>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</si>
  <si>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</si>
  <si>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</si>
  <si>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</si>
  <si>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</si>
  <si>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</si>
  <si>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</si>
  <si>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</si>
  <si>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</si>
  <si>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</si>
  <si>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</si>
  <si>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</si>
  <si>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</si>
  <si>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</si>
  <si>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</si>
  <si>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</si>
  <si>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</si>
  <si>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</si>
  <si>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</si>
  <si>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</si>
  <si>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</si>
  <si>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</si>
  <si>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</si>
  <si>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</si>
  <si>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</si>
  <si>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</si>
  <si>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</si>
  <si>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</si>
  <si>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</si>
  <si>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</si>
  <si>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</si>
  <si>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</si>
  <si>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</si>
  <si>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</si>
  <si>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</si>
  <si>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</si>
  <si>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</si>
  <si>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</si>
  <si>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</si>
  <si>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</si>
  <si>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</si>
  <si>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</si>
  <si>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</si>
  <si>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</si>
  <si>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</si>
  <si>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</si>
  <si>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</si>
  <si>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</si>
  <si>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</si>
  <si>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</si>
  <si>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</si>
  <si>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</si>
  <si>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</si>
  <si>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</si>
  <si>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</si>
  <si>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</si>
  <si>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</si>
  <si>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</si>
  <si>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</si>
  <si>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</si>
  <si>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</si>
  <si>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</si>
  <si>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</si>
  <si>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</si>
  <si>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</si>
  <si>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</si>
  <si>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</si>
  <si>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</si>
  <si>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</si>
  <si>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</si>
  <si>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</si>
  <si>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</si>
  <si>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</si>
  <si>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</si>
  <si>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</si>
  <si>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</si>
  <si>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</si>
  <si>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</si>
  <si>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</si>
  <si>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</si>
  <si>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</si>
  <si>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</si>
  <si>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</si>
  <si>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</si>
  <si>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</si>
  <si>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</si>
  <si>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</si>
  <si>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</si>
  <si>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</si>
  <si>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</si>
  <si>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</si>
  <si>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</si>
  <si>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</si>
  <si>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</si>
  <si>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</si>
  <si>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</si>
  <si>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</si>
  <si>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</si>
  <si>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</si>
  <si>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</si>
  <si>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</si>
  <si>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</si>
  <si>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</si>
  <si>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</si>
  <si>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</si>
  <si>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</si>
  <si>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</si>
  <si>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</si>
  <si>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</si>
  <si>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</si>
  <si>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</si>
  <si>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</si>
  <si>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</si>
  <si>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</si>
  <si>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</si>
  <si>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</si>
  <si>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</si>
  <si>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</si>
  <si>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</si>
  <si>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</si>
  <si>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</si>
  <si>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</si>
  <si>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</si>
  <si>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</si>
  <si>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</si>
  <si>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</si>
  <si>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</si>
  <si>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</si>
  <si>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</si>
  <si>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</si>
  <si>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</si>
  <si>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</si>
  <si>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</si>
  <si>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</si>
  <si>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</si>
  <si>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</si>
  <si>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</si>
  <si>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</si>
  <si>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</si>
  <si>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</si>
  <si>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</si>
  <si>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</si>
  <si>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</si>
  <si>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</si>
  <si>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</si>
  <si>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</si>
  <si>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</si>
  <si>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</si>
  <si>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</si>
  <si>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</si>
  <si>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</si>
  <si>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</si>
  <si>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</si>
  <si>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</si>
  <si>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</si>
  <si>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</si>
  <si>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</si>
  <si>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</si>
  <si>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</si>
  <si>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</si>
  <si>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</si>
  <si>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</si>
  <si>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</si>
  <si>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</si>
  <si>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</si>
  <si>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</si>
  <si>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</si>
  <si>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</si>
  <si>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</si>
  <si>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</si>
  <si>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</si>
  <si>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</si>
  <si>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</si>
  <si>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</si>
  <si>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</si>
  <si>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</si>
  <si>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</si>
  <si>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</si>
  <si>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</si>
  <si>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</si>
  <si>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</si>
  <si>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</si>
  <si>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</si>
  <si>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</si>
  <si>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</si>
  <si>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</si>
  <si>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</si>
  <si>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</si>
  <si>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</si>
  <si>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</si>
  <si>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</si>
  <si>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</si>
  <si>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</si>
  <si>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</si>
  <si>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</si>
  <si>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</si>
  <si>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</si>
  <si>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</si>
  <si>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</si>
  <si>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</si>
  <si>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</si>
  <si>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</si>
  <si>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</si>
  <si>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</si>
  <si>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</si>
  <si>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</si>
  <si>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</si>
  <si>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</si>
  <si>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</si>
  <si>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</si>
  <si>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</si>
  <si>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</si>
  <si>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</si>
  <si>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</si>
  <si>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</si>
  <si>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</si>
  <si>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</si>
  <si>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</si>
  <si>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</si>
  <si>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</si>
  <si>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</si>
  <si>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</si>
  <si>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</si>
  <si>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</si>
  <si>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</si>
  <si>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</si>
  <si>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</si>
  <si>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</si>
  <si>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</si>
  <si>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</si>
  <si>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</si>
  <si>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</si>
  <si>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</si>
  <si>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</si>
  <si>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</si>
  <si>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</si>
  <si>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</si>
  <si>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</si>
  <si>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</si>
  <si>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</si>
  <si>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</si>
  <si>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</si>
  <si>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</si>
  <si>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</si>
  <si>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</si>
  <si>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</si>
  <si>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</si>
  <si>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</si>
  <si>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</si>
  <si>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</si>
  <si>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</si>
  <si>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</si>
  <si>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</si>
  <si>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</si>
  <si>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</si>
  <si>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</si>
  <si>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</si>
  <si>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</si>
  <si>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</si>
  <si>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</si>
  <si>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</si>
  <si>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</si>
  <si>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</si>
  <si>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</si>
  <si>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</si>
  <si>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</si>
  <si>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</si>
  <si>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</si>
  <si>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</si>
  <si>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</si>
  <si>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</si>
  <si>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７年　６月３０日</t>
    <phoneticPr fontId="3"/>
  </si>
  <si>
    <t>千葉県市川市新井３丁目６番１０号</t>
    <phoneticPr fontId="3"/>
  </si>
  <si>
    <t>０４７－３９８－８８０１</t>
    <phoneticPr fontId="3"/>
  </si>
  <si>
    <t>株式会社内山アドバンス　横浜工場</t>
    <phoneticPr fontId="3"/>
  </si>
  <si>
    <t>神奈川県横浜市港北区樽町２－６－３０</t>
    <phoneticPr fontId="3"/>
  </si>
  <si>
    <t>045-543-5711</t>
    <phoneticPr fontId="3"/>
  </si>
  <si>
    <t>○</t>
  </si>
  <si>
    <t>生コンクリート製造業</t>
    <rPh sb="0" eb="1">
      <t>ナマ</t>
    </rPh>
    <rPh sb="7" eb="10">
      <t>セイゾウギョウ</t>
    </rPh>
    <phoneticPr fontId="3"/>
  </si>
  <si>
    <t>株式会社内山アドバンス　　                                        　　　　代表取締役社長　柳内　光子</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</si>
</sst>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microsoft.com/office/2017/10/relationships/person" Target="persons/perso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 xmlns:a16="http://schemas.microsoft.com/office/drawing/2014/main" id="{00000000-0008-0000-0100-000075740E00}"/>
            </a:ext>
          </a:extLst>
        </xdr:cNvPr>
        <xdr:cNvGrpSpPr>
          <a:grpSpLocks/>
        </xdr:cNvGrpSpPr>
      </xdr:nvGrpSpPr>
      <xdr:grpSpPr bwMode="auto">
        <a:xfrm>
          <a:off x="1668780" y="2219325"/>
          <a:ext cx="579120" cy="640080"/>
          <a:chOff x="1455420" y="2194560"/>
          <a:chExt cx="586740" cy="632460"/>
        </a:xfrm>
      </xdr:grpSpPr>
      <xdr:cxnSp macro="">
        <xdr:nvCxnSpPr>
          <xdr:cNvPr id="37" name="直線コネクタ 36">
            <a:extLst>
              <a:ext uri="{FF2B5EF4-FFF2-40B4-BE49-F238E27FC236}">
                <a16:creationId xmlns=""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 xmlns:a16="http://schemas.microsoft.com/office/drawing/2014/main" id="{00000000-0008-0000-0E00-00005C3E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 xmlns:a16="http://schemas.microsoft.com/office/drawing/2014/main" id="{00000000-0008-0000-1000-0000244E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 xmlns:a16="http://schemas.microsoft.com/office/drawing/2014/main" id="{00000000-0008-0000-1400-00006237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 xmlns:a16="http://schemas.microsoft.com/office/drawing/2014/main"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 xmlns:a16="http://schemas.microsoft.com/office/drawing/2014/main" id="{00000000-0008-0000-0800-0000F1540E00}"/>
            </a:ext>
          </a:extLst>
        </xdr:cNvPr>
        <xdr:cNvGrpSpPr>
          <a:grpSpLocks/>
        </xdr:cNvGrpSpPr>
      </xdr:nvGrpSpPr>
      <xdr:grpSpPr bwMode="auto">
        <a:xfrm>
          <a:off x="1657350" y="2207895"/>
          <a:ext cx="586740" cy="640080"/>
          <a:chOff x="1447800" y="2186940"/>
          <a:chExt cx="586740" cy="632460"/>
        </a:xfrm>
      </xdr:grpSpPr>
      <xdr:cxnSp macro="">
        <xdr:nvCxnSpPr>
          <xdr:cNvPr id="197" name="直線コネクタ 196">
            <a:extLst>
              <a:ext uri="{FF2B5EF4-FFF2-40B4-BE49-F238E27FC236}">
                <a16:creationId xmlns=""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A25" zoomScaleNormal="100" zoomScaleSheetLayoutView="100" workbookViewId="0">
      <selection activeCell="L34" sqref="L34:O34"/>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469</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463</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471</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465</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2007</v>
      </c>
      <c r="N48" s="615"/>
      <c r="O48" s="616"/>
    </row>
    <row r="49" spans="3:21" ht="18" customHeight="1">
      <c r="C49" s="593" t="s">
        <v>11</v>
      </c>
      <c r="D49" s="594"/>
      <c r="E49" s="595"/>
      <c r="F49" s="648" t="s">
        <v>467</v>
      </c>
      <c r="G49" s="649"/>
      <c r="H49" s="649"/>
      <c r="I49" s="649"/>
      <c r="J49" s="649"/>
      <c r="K49" s="649"/>
      <c r="L49" s="463" t="s">
        <v>172</v>
      </c>
      <c r="M49" s="466"/>
      <c r="N49" s="617" t="s">
        <v>468</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131</v>
      </c>
      <c r="G52" s="548"/>
      <c r="H52" s="548"/>
      <c r="I52" s="548"/>
      <c r="J52" s="36" t="s">
        <v>47</v>
      </c>
      <c r="K52" s="36"/>
      <c r="L52" s="549" t="s">
        <v>470</v>
      </c>
      <c r="M52" s="549"/>
      <c r="N52" s="550"/>
      <c r="O52" s="551"/>
    </row>
    <row r="53" spans="3:21" ht="22.5" customHeight="1">
      <c r="C53" s="360"/>
      <c r="D53" s="452" t="s">
        <v>19</v>
      </c>
      <c r="E53" s="470" t="s">
        <v>365</v>
      </c>
      <c r="F53" s="538" t="s">
        <v>366</v>
      </c>
      <c r="G53" s="539"/>
      <c r="H53" s="540"/>
      <c r="I53" s="538" t="s">
        <v>367</v>
      </c>
      <c r="J53" s="542"/>
      <c r="K53" s="552"/>
      <c r="L53" s="543">
        <v>701</v>
      </c>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11000</v>
      </c>
      <c r="I63" s="292" t="s">
        <v>4</v>
      </c>
      <c r="J63" s="571" t="s">
        <v>324</v>
      </c>
      <c r="K63" s="572"/>
      <c r="L63" s="573"/>
      <c r="M63" s="563">
        <f>+別紙!AA14</f>
        <v>2750</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2750</v>
      </c>
      <c r="N65" s="564"/>
      <c r="O65" s="455" t="s">
        <v>4</v>
      </c>
      <c r="P65" s="175"/>
      <c r="Q65" s="176"/>
      <c r="R65" s="176"/>
      <c r="S65" s="176"/>
    </row>
    <row r="66" spans="1:48" ht="24.75" customHeight="1">
      <c r="C66" s="480"/>
      <c r="D66" s="568" t="s">
        <v>303</v>
      </c>
      <c r="E66" s="569"/>
      <c r="F66" s="569"/>
      <c r="G66" s="570"/>
      <c r="H66" s="457">
        <f>+別紙!AA12</f>
        <v>8250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blackAndWhite="1"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1.1000000000000001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1.1000000000000001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1.1000000000000001</v>
      </c>
      <c r="Q27" s="712"/>
      <c r="R27" s="712"/>
      <c r="S27" s="712"/>
      <c r="T27" s="54" t="s">
        <v>38</v>
      </c>
      <c r="U27" s="74"/>
      <c r="V27" s="74"/>
      <c r="Y27" s="72" t="s">
        <v>39</v>
      </c>
      <c r="Z27" s="75"/>
      <c r="AH27" s="63"/>
      <c r="AI27" s="63"/>
      <c r="AJ27" s="63"/>
      <c r="AK27" s="63"/>
      <c r="AL27" s="675">
        <f>+AH18+P27</f>
        <v>1.1000000000000001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1.1000000000000001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1.1000000000000001</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株式会社内山アドバンス　横浜工場</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election activeCell="G9" sqref="G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株式会社内山アドバンス　横浜工場</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11000</v>
      </c>
      <c r="I9" s="392">
        <f>IF(OR(ｳ.廃油!D24&gt;0,ｳ.廃油!D24&lt;0),ｳ.廃油!D24,IF(I$19&gt;0,"0",0))</f>
        <v>0</v>
      </c>
      <c r="J9" s="392">
        <f>IF(OR(ｴ.廃酸!$D24&gt;0,ｴ.廃酸!$D24&lt;0),ｴ.廃酸!D24,IF(J$19&gt;0,"0",0))</f>
        <v>0</v>
      </c>
      <c r="K9" s="392">
        <f>IF(OR(ｵ.廃ｱﾙｶﾘ!$D24&gt;0,ｵ.廃ｱﾙｶﾘ!$D24&lt;0),ｵ.廃ｱﾙｶﾘ!D24,IF(K$19&gt;0,"0",0))</f>
        <v>0</v>
      </c>
      <c r="L9" s="392" t="str">
        <f>IF(OR(ｶ.廃ﾌﾟﾗ類!D24&gt;0,ｶ.廃ﾌﾟﾗ類!D24&lt;0),ｶ.廃ﾌﾟﾗ類!D24,IF(L$19&gt;0,"0",0))</f>
        <v>0</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t="str">
        <f>IF(OR(ｽ.金属くず!D24&gt;0,ｽ.金属くず!D24&lt;0),ｽ.金属くず!D24,IF(S$19&gt;0,"0",0))</f>
        <v>0</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11000</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8250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f t="shared" si="0"/>
        <v>8250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2750</v>
      </c>
      <c r="I14" s="398">
        <f>IF(OR(ｳ.廃油!D29&gt;0,ｳ.廃油!D29&lt;0),ｳ.廃油!D29,IF(I$19&gt;0,"0",0))</f>
        <v>0</v>
      </c>
      <c r="J14" s="398">
        <f>IF(OR(ｴ.廃酸!$D29&gt;0,ｴ.廃酸!$D29&lt;0),ｴ.廃酸!D29,IF(J$19&gt;0,"0",0))</f>
        <v>0</v>
      </c>
      <c r="K14" s="398">
        <f>IF(OR(ｵ.廃ｱﾙｶﾘ!$D29&gt;0,ｵ.廃ｱﾙｶﾘ!$D29&lt;0),ｵ.廃ｱﾙｶﾘ!D29,IF(K$19&gt;0,"0",0))</f>
        <v>0</v>
      </c>
      <c r="L14" s="398" t="str">
        <f>IF(OR(ｶ.廃ﾌﾟﾗ類!D29&gt;0,ｶ.廃ﾌﾟﾗ類!D29&lt;0),ｶ.廃ﾌﾟﾗ類!D29,IF(L$19&gt;0,"0",0))</f>
        <v>0</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t="str">
        <f>IF(OR(ｽ.金属くず!D29&gt;0,ｽ.金属くず!D29&lt;0),ｽ.金属くず!D29,IF(S$19&gt;0,"0",0))</f>
        <v>0</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2750</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2750</v>
      </c>
      <c r="I16" s="398">
        <f>IF(OR(ｳ.廃油!D31&gt;0,ｳ.廃油!D31&lt;0),ｳ.廃油!D31,IF(I$19&gt;0,"0",0))</f>
        <v>0</v>
      </c>
      <c r="J16" s="398">
        <f>IF(OR(ｴ.廃酸!$D31&gt;0,ｴ.廃酸!$D31&lt;0),ｴ.廃酸!D31,IF(J$19&gt;0,"0",0))</f>
        <v>0</v>
      </c>
      <c r="K16" s="398">
        <f>IF(OR(ｵ.廃ｱﾙｶﾘ!$D31&gt;0,ｵ.廃ｱﾙｶﾘ!$D31&lt;0),ｵ.廃ｱﾙｶﾘ!D31,IF(K$19&gt;0,"0",0))</f>
        <v>0</v>
      </c>
      <c r="L16" s="398" t="str">
        <f>IF(OR(ｶ.廃ﾌﾟﾗ類!D31&gt;0,ｶ.廃ﾌﾟﾗ類!D31&lt;0),ｶ.廃ﾌﾟﾗ類!D31,IF(L$19&gt;0,"0",0))</f>
        <v>0</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t="str">
        <f>IF(OR(ｽ.金属くず!D31&gt;0,ｽ.金属くず!D31&lt;0),ｽ.金属くず!D31,IF(S$19&gt;0,"0",0))</f>
        <v>0</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2750</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8378</v>
      </c>
      <c r="I19" s="404">
        <f t="shared" si="1"/>
        <v>0</v>
      </c>
      <c r="J19" s="404">
        <f t="shared" si="1"/>
        <v>0</v>
      </c>
      <c r="K19" s="404">
        <f t="shared" si="1"/>
        <v>0</v>
      </c>
      <c r="L19" s="404">
        <f t="shared" si="1"/>
        <v>2.5</v>
      </c>
      <c r="M19" s="404">
        <f t="shared" si="1"/>
        <v>0</v>
      </c>
      <c r="N19" s="404">
        <f t="shared" si="1"/>
        <v>0</v>
      </c>
      <c r="O19" s="404">
        <f t="shared" si="1"/>
        <v>0</v>
      </c>
      <c r="P19" s="404">
        <f t="shared" si="1"/>
        <v>0</v>
      </c>
      <c r="Q19" s="404">
        <f t="shared" si="1"/>
        <v>0</v>
      </c>
      <c r="R19" s="404">
        <f t="shared" si="1"/>
        <v>0</v>
      </c>
      <c r="S19" s="404">
        <f t="shared" si="1"/>
        <v>1.1000000000000001</v>
      </c>
      <c r="T19" s="404">
        <f t="shared" si="1"/>
        <v>0</v>
      </c>
      <c r="U19" s="404">
        <f t="shared" si="1"/>
        <v>0</v>
      </c>
      <c r="V19" s="404">
        <f t="shared" si="1"/>
        <v>0</v>
      </c>
      <c r="W19" s="404">
        <f t="shared" si="1"/>
        <v>0</v>
      </c>
      <c r="X19" s="404">
        <f t="shared" si="1"/>
        <v>0</v>
      </c>
      <c r="Y19" s="404">
        <f t="shared" si="1"/>
        <v>0</v>
      </c>
      <c r="Z19" s="405">
        <f t="shared" si="1"/>
        <v>0</v>
      </c>
      <c r="AA19" s="406">
        <f t="shared" ref="AA19:AA25" si="2">SUM(G19:Z19)</f>
        <v>8381.6</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8378</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8378</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2094</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2094</v>
      </c>
    </row>
    <row r="27" spans="2:27" ht="20.45" customHeight="1">
      <c r="B27" s="182"/>
      <c r="C27" s="808"/>
      <c r="D27" s="187" t="s">
        <v>25</v>
      </c>
      <c r="E27" s="787" t="s">
        <v>289</v>
      </c>
      <c r="F27" s="788"/>
      <c r="G27" s="425">
        <f t="shared" ref="G27:Z27" si="5">+G23-G26</f>
        <v>0</v>
      </c>
      <c r="H27" s="425">
        <f t="shared" si="5"/>
        <v>6284</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6284</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2094</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2094</v>
      </c>
    </row>
    <row r="36" spans="2:27" ht="20.45" customHeight="1">
      <c r="B36" s="184">
        <v>6</v>
      </c>
      <c r="C36" s="137"/>
      <c r="D36" s="227"/>
      <c r="E36" s="222" t="s">
        <v>265</v>
      </c>
      <c r="F36" s="461"/>
      <c r="G36" s="431">
        <f t="shared" ref="G36:Z36" si="7">SUM(G37:G39)</f>
        <v>0</v>
      </c>
      <c r="H36" s="431">
        <f t="shared" si="7"/>
        <v>2094</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2094</v>
      </c>
    </row>
    <row r="37" spans="2:27" ht="20.45" customHeight="1">
      <c r="B37" s="184" t="s">
        <v>228</v>
      </c>
      <c r="C37" s="137"/>
      <c r="D37" s="225"/>
      <c r="E37" s="220"/>
      <c r="F37" s="218" t="s">
        <v>235</v>
      </c>
      <c r="G37" s="434">
        <f>+ｱ.燃え殻!$AU$16</f>
        <v>0</v>
      </c>
      <c r="H37" s="434">
        <f>+ｲ.汚泥!$AU$16</f>
        <v>2094</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2094</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0</v>
      </c>
      <c r="I41" s="440">
        <f t="shared" si="8"/>
        <v>0</v>
      </c>
      <c r="J41" s="440">
        <f t="shared" si="8"/>
        <v>0</v>
      </c>
      <c r="K41" s="440">
        <f t="shared" si="8"/>
        <v>0</v>
      </c>
      <c r="L41" s="440">
        <f t="shared" si="8"/>
        <v>2.5</v>
      </c>
      <c r="M41" s="440">
        <f t="shared" si="8"/>
        <v>0</v>
      </c>
      <c r="N41" s="440">
        <f t="shared" si="8"/>
        <v>0</v>
      </c>
      <c r="O41" s="440">
        <f t="shared" si="8"/>
        <v>0</v>
      </c>
      <c r="P41" s="440">
        <f t="shared" si="8"/>
        <v>0</v>
      </c>
      <c r="Q41" s="440">
        <f t="shared" si="8"/>
        <v>0</v>
      </c>
      <c r="R41" s="440">
        <f t="shared" si="8"/>
        <v>0</v>
      </c>
      <c r="S41" s="440">
        <f t="shared" si="8"/>
        <v>1.1000000000000001</v>
      </c>
      <c r="T41" s="440">
        <f t="shared" si="8"/>
        <v>0</v>
      </c>
      <c r="U41" s="440">
        <f t="shared" si="8"/>
        <v>0</v>
      </c>
      <c r="V41" s="440">
        <f t="shared" si="8"/>
        <v>0</v>
      </c>
      <c r="W41" s="440">
        <f t="shared" si="8"/>
        <v>0</v>
      </c>
      <c r="X41" s="440">
        <f t="shared" si="8"/>
        <v>0</v>
      </c>
      <c r="Y41" s="440">
        <f t="shared" si="8"/>
        <v>0</v>
      </c>
      <c r="Z41" s="441">
        <f t="shared" si="8"/>
        <v>0</v>
      </c>
      <c r="AA41" s="442">
        <f t="shared" si="4"/>
        <v>3.6</v>
      </c>
    </row>
    <row r="42" spans="2:27" ht="20.45" customHeight="1">
      <c r="B42" s="182"/>
      <c r="C42" s="791"/>
      <c r="D42" s="224"/>
      <c r="E42" s="222" t="s">
        <v>262</v>
      </c>
      <c r="F42" s="461"/>
      <c r="G42" s="431">
        <f t="shared" ref="G42:Z42" si="9">SUM(G43:G45)</f>
        <v>0</v>
      </c>
      <c r="H42" s="431">
        <f t="shared" si="9"/>
        <v>0</v>
      </c>
      <c r="I42" s="431">
        <f t="shared" si="9"/>
        <v>0</v>
      </c>
      <c r="J42" s="431">
        <f t="shared" si="9"/>
        <v>0</v>
      </c>
      <c r="K42" s="431">
        <f t="shared" si="9"/>
        <v>0</v>
      </c>
      <c r="L42" s="431">
        <f t="shared" si="9"/>
        <v>0</v>
      </c>
      <c r="M42" s="431">
        <f t="shared" si="9"/>
        <v>0</v>
      </c>
      <c r="N42" s="431">
        <f t="shared" si="9"/>
        <v>0</v>
      </c>
      <c r="O42" s="431">
        <f t="shared" si="9"/>
        <v>0</v>
      </c>
      <c r="P42" s="431">
        <f t="shared" si="9"/>
        <v>0</v>
      </c>
      <c r="Q42" s="431">
        <f t="shared" si="9"/>
        <v>0</v>
      </c>
      <c r="R42" s="431">
        <f t="shared" si="9"/>
        <v>0</v>
      </c>
      <c r="S42" s="431">
        <f t="shared" si="9"/>
        <v>0</v>
      </c>
      <c r="T42" s="431">
        <f t="shared" si="9"/>
        <v>0</v>
      </c>
      <c r="U42" s="431">
        <f t="shared" si="9"/>
        <v>0</v>
      </c>
      <c r="V42" s="431">
        <f t="shared" si="9"/>
        <v>0</v>
      </c>
      <c r="W42" s="431">
        <f t="shared" si="9"/>
        <v>0</v>
      </c>
      <c r="X42" s="431">
        <f t="shared" si="9"/>
        <v>0</v>
      </c>
      <c r="Y42" s="431">
        <f t="shared" si="9"/>
        <v>0</v>
      </c>
      <c r="Z42" s="432">
        <f t="shared" si="9"/>
        <v>0</v>
      </c>
      <c r="AA42" s="433">
        <f t="shared" si="4"/>
        <v>0</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0</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2.5</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1.1000000000000001</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3.6</v>
      </c>
    </row>
    <row r="47" spans="2:27" ht="20.45" customHeight="1">
      <c r="B47" s="182"/>
      <c r="C47" s="135" t="s">
        <v>237</v>
      </c>
      <c r="D47" s="796" t="s">
        <v>294</v>
      </c>
      <c r="E47" s="796"/>
      <c r="F47" s="797"/>
      <c r="G47" s="443">
        <f>+ｱ.燃え殻!$AL$27</f>
        <v>0</v>
      </c>
      <c r="H47" s="443">
        <f>+ｲ.汚泥!$AL$27</f>
        <v>2094</v>
      </c>
      <c r="I47" s="443">
        <f>+ｳ.廃油!$AL$27</f>
        <v>0</v>
      </c>
      <c r="J47" s="443">
        <f>+ｴ.廃酸!$AL$27</f>
        <v>0</v>
      </c>
      <c r="K47" s="443">
        <f>+ｵ.廃ｱﾙｶﾘ!$AL$27</f>
        <v>0</v>
      </c>
      <c r="L47" s="443">
        <f>+ｶ.廃ﾌﾟﾗ類!$AL$27</f>
        <v>2.5</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1.1000000000000001</v>
      </c>
      <c r="T47" s="443">
        <f>+ｾ.ｶﾞﾗｽ･ｺﾝｸﾘ･陶磁器くず!$AL$27</f>
        <v>0</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2097.6</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2094</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2094</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19378</v>
      </c>
      <c r="I63" s="501">
        <f t="shared" si="10"/>
        <v>0</v>
      </c>
      <c r="J63" s="501">
        <f t="shared" si="10"/>
        <v>0</v>
      </c>
      <c r="K63" s="501">
        <f t="shared" si="10"/>
        <v>0</v>
      </c>
      <c r="L63" s="501">
        <f t="shared" si="10"/>
        <v>2.5</v>
      </c>
      <c r="M63" s="501">
        <f t="shared" si="10"/>
        <v>0</v>
      </c>
      <c r="N63" s="501">
        <f t="shared" si="10"/>
        <v>0</v>
      </c>
      <c r="O63" s="501">
        <f t="shared" si="10"/>
        <v>0</v>
      </c>
      <c r="P63" s="501">
        <f t="shared" si="10"/>
        <v>0</v>
      </c>
      <c r="Q63" s="501">
        <f t="shared" si="10"/>
        <v>0</v>
      </c>
      <c r="R63" s="501">
        <f t="shared" si="10"/>
        <v>0</v>
      </c>
      <c r="S63" s="501">
        <f t="shared" si="10"/>
        <v>1.1000000000000001</v>
      </c>
      <c r="T63" s="501">
        <f t="shared" si="10"/>
        <v>0</v>
      </c>
      <c r="U63" s="501">
        <f t="shared" si="10"/>
        <v>0</v>
      </c>
      <c r="V63" s="501">
        <f t="shared" si="10"/>
        <v>0</v>
      </c>
      <c r="W63" s="501">
        <f t="shared" si="10"/>
        <v>0</v>
      </c>
      <c r="X63" s="501">
        <f t="shared" si="10"/>
        <v>0</v>
      </c>
      <c r="Y63" s="501">
        <f t="shared" si="10"/>
        <v>0</v>
      </c>
      <c r="Z63" s="501">
        <f t="shared" si="10"/>
        <v>0</v>
      </c>
      <c r="AA63" s="502">
        <f>+AA9+AA19+AA20</f>
        <v>19381.599999999999</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７年　６月３０日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千葉県市川市新井３丁目６番１０号</v>
      </c>
      <c r="K16" s="850"/>
      <c r="L16" s="851"/>
      <c r="M16" s="851"/>
      <c r="N16" s="851"/>
      <c r="O16" s="852"/>
    </row>
    <row r="17" spans="1:48" ht="26.25" customHeight="1">
      <c r="C17" s="248"/>
      <c r="D17" s="249"/>
      <c r="E17" s="249"/>
      <c r="F17" s="249"/>
      <c r="G17" s="249"/>
      <c r="H17" s="253" t="s">
        <v>7</v>
      </c>
      <c r="I17" s="253"/>
      <c r="J17" s="850" t="str">
        <f>+表紙!J40</f>
        <v>株式会社内山アドバンス　　                                        　　　　代表取締役社長　柳内　光子</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０４７－３９８－８８０１</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株式会社内山アドバンス　横浜工場</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2007</v>
      </c>
      <c r="N25" s="902"/>
      <c r="O25" s="903"/>
    </row>
    <row r="26" spans="1:48" ht="18" customHeight="1">
      <c r="C26" s="882" t="s">
        <v>11</v>
      </c>
      <c r="D26" s="883"/>
      <c r="E26" s="884"/>
      <c r="F26" s="876" t="str">
        <f>+表紙!F49</f>
        <v>神奈川県横浜市港北区樽町２－６－３０</v>
      </c>
      <c r="G26" s="877"/>
      <c r="H26" s="877"/>
      <c r="I26" s="877"/>
      <c r="J26" s="877"/>
      <c r="K26" s="877"/>
      <c r="L26" s="139" t="s">
        <v>172</v>
      </c>
      <c r="M26" s="258"/>
      <c r="N26" s="880" t="str">
        <f>IF(+表紙!N49="","",+表紙!N49)</f>
        <v>045-543-5711</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Ｅ21－窯業・土石製品製造業</v>
      </c>
      <c r="G29" s="905"/>
      <c r="H29" s="905"/>
      <c r="I29" s="905"/>
      <c r="J29" s="369" t="s">
        <v>47</v>
      </c>
      <c r="K29" s="369"/>
      <c r="L29" s="906" t="str">
        <f>+表紙!L52</f>
        <v>生コンクリート製造業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701</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0</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11000</v>
      </c>
      <c r="I40" s="292" t="s">
        <v>4</v>
      </c>
      <c r="J40" s="571" t="s">
        <v>324</v>
      </c>
      <c r="K40" s="572"/>
      <c r="L40" s="573"/>
      <c r="M40" s="908">
        <f>+表紙!M63</f>
        <v>2750</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2750</v>
      </c>
      <c r="N42" s="909">
        <f>+表紙!N65</f>
        <v>0</v>
      </c>
      <c r="O42" s="196" t="s">
        <v>4</v>
      </c>
    </row>
    <row r="43" spans="1:48" ht="24.75" customHeight="1">
      <c r="C43" s="190"/>
      <c r="D43" s="568" t="s">
        <v>303</v>
      </c>
      <c r="E43" s="569"/>
      <c r="F43" s="569"/>
      <c r="G43" s="570"/>
      <c r="H43" s="297">
        <f>+表紙!H66</f>
        <v>8250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8378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2094</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v>8378</v>
      </c>
      <c r="Q18" s="679"/>
      <c r="R18" s="679"/>
      <c r="S18" s="679"/>
      <c r="T18" s="62" t="s">
        <v>13</v>
      </c>
      <c r="U18"/>
      <c r="V18" s="299"/>
      <c r="W18"/>
      <c r="X18" s="210"/>
      <c r="Y18" s="675">
        <f>+ROUND(AH9,1)+ROUND(AH12,1)+ROUND(AH15,1)+AH18</f>
        <v>2094</v>
      </c>
      <c r="Z18" s="676"/>
      <c r="AA18" s="676"/>
      <c r="AB18" s="62" t="s">
        <v>4</v>
      </c>
      <c r="AC18" s="209"/>
      <c r="AD18" s="209"/>
      <c r="AE18" s="681"/>
      <c r="AH18" s="711">
        <f>+ROUND(AO18,1)+ROUND(AO21,1)</f>
        <v>2094</v>
      </c>
      <c r="AI18" s="708"/>
      <c r="AJ18" s="708"/>
      <c r="AK18" s="708"/>
      <c r="AL18" s="54" t="s">
        <v>13</v>
      </c>
      <c r="AM18" s="65"/>
      <c r="AO18" s="326">
        <f>+ROUND(AU16,1)+ROUND(AU17,1)+ROUND(AU18,1)</f>
        <v>2094</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6284</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11000</v>
      </c>
      <c r="E24" s="729"/>
      <c r="F24" s="729"/>
      <c r="G24" s="211" t="s">
        <v>198</v>
      </c>
      <c r="H24" s="707">
        <f>+F12</f>
        <v>8378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2094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8250</v>
      </c>
      <c r="E27" s="729"/>
      <c r="F27" s="729"/>
      <c r="G27" s="211" t="s">
        <v>198</v>
      </c>
      <c r="H27" s="707">
        <f>+Y21</f>
        <v>6284</v>
      </c>
      <c r="I27" s="708"/>
      <c r="J27" s="211" t="s">
        <v>198</v>
      </c>
      <c r="M27" s="681"/>
      <c r="P27" s="711">
        <f>+R30+ROUND(R33,1)</f>
        <v>0</v>
      </c>
      <c r="Q27" s="712"/>
      <c r="R27" s="712"/>
      <c r="S27" s="712"/>
      <c r="T27" s="54" t="s">
        <v>38</v>
      </c>
      <c r="U27" s="74"/>
      <c r="V27" s="74"/>
      <c r="Y27" s="72" t="s">
        <v>39</v>
      </c>
      <c r="Z27" s="75"/>
      <c r="AH27" s="63"/>
      <c r="AI27" s="63"/>
      <c r="AJ27" s="63"/>
      <c r="AK27" s="63"/>
      <c r="AL27" s="675">
        <f>+AH18+P27</f>
        <v>2094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2750</v>
      </c>
      <c r="E29" s="729"/>
      <c r="F29" s="729"/>
      <c r="G29" s="211" t="s">
        <v>198</v>
      </c>
      <c r="H29" s="707">
        <f>+AL27</f>
        <v>2094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2750</v>
      </c>
      <c r="E31" s="729"/>
      <c r="F31" s="729"/>
      <c r="G31" s="211" t="s">
        <v>198</v>
      </c>
      <c r="H31" s="707">
        <f>+AS24</f>
        <v>2094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2.5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0</v>
      </c>
      <c r="E24" s="729"/>
      <c r="F24" s="729"/>
      <c r="G24" s="211" t="s">
        <v>198</v>
      </c>
      <c r="H24" s="707">
        <f>+F12</f>
        <v>2.5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2.5</v>
      </c>
      <c r="Q27" s="712"/>
      <c r="R27" s="712"/>
      <c r="S27" s="712"/>
      <c r="T27" s="54" t="s">
        <v>38</v>
      </c>
      <c r="U27" s="74"/>
      <c r="V27" s="74"/>
      <c r="Y27" s="72" t="s">
        <v>39</v>
      </c>
      <c r="Z27" s="75"/>
      <c r="AH27" s="63"/>
      <c r="AI27" s="63"/>
      <c r="AJ27" s="63"/>
      <c r="AK27" s="63"/>
      <c r="AL27" s="675">
        <f>+AH18+P27</f>
        <v>2.5</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0</v>
      </c>
      <c r="E29" s="729"/>
      <c r="F29" s="729"/>
      <c r="G29" s="211" t="s">
        <v>198</v>
      </c>
      <c r="H29" s="707">
        <f>+AL27</f>
        <v>2.5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2.5</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株式会社内山アドバンス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