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537B7292-0464-44BD-9FE9-16E81CDD1873}" xr6:coauthVersionLast="47" xr6:coauthVersionMax="47" xr10:uidLastSave="{00000000-0000-0000-0000-000000000000}"/>
  <bookViews>
    <workbookView xWindow="-120" yWindow="-120" windowWidth="20730" windowHeight="1104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<sst xmlns="http://schemas.openxmlformats.org/spreadsheetml/2006/main" count="3304" uniqueCount="472">
  <si>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</si>
  <si>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</si>
  <si>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</si>
  <si>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</si>
  <si>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</si>
  <si>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</si>
  <si>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</si>
  <si>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</si>
  <si>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</si>
  <si>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</si>
  <si>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</si>
  <si>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</si>
  <si>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</si>
  <si>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</si>
  <si>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</si>
  <si>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</si>
  <si>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</si>
  <si>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</si>
  <si>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</si>
  <si>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</si>
  <si>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</si>
  <si>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</si>
  <si>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</si>
  <si>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</si>
  <si>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</si>
  <si>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</si>
  <si>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</si>
  <si>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</si>
  <si>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</si>
  <si>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</si>
  <si>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</si>
  <si>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</si>
  <si>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</si>
  <si>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</si>
  <si>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</si>
  <si>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</si>
  <si>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</si>
  <si>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</si>
  <si>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</si>
  <si>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</si>
  <si>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</si>
  <si>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</si>
  <si>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</si>
  <si>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</si>
  <si>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</si>
  <si>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</si>
  <si>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</si>
  <si>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</si>
  <si>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</si>
  <si>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</si>
  <si>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</si>
  <si>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</si>
  <si>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</si>
  <si>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</si>
  <si>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</si>
  <si>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</si>
  <si>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</si>
  <si>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</si>
  <si>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</si>
  <si>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</si>
  <si>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</si>
  <si>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</si>
  <si>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</si>
  <si>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</si>
  <si>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</si>
  <si>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</si>
  <si>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</si>
  <si>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</si>
  <si>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</si>
  <si>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</si>
  <si>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</si>
  <si>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</si>
  <si>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</si>
  <si>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</si>
  <si>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</si>
  <si>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</si>
  <si>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</si>
  <si>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</si>
  <si>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</si>
  <si>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</si>
  <si>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</si>
  <si>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</si>
  <si>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</si>
  <si>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</si>
  <si>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</si>
  <si>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</si>
  <si>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</si>
  <si>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</si>
  <si>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</si>
  <si>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</si>
  <si>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</si>
  <si>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</si>
  <si>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</si>
  <si>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</si>
  <si>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</si>
  <si>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</si>
  <si>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</si>
  <si>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</si>
  <si>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</si>
  <si>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</si>
  <si>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</si>
  <si>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</si>
  <si>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</si>
  <si>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</si>
  <si>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</si>
  <si>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</si>
  <si>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</si>
  <si>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</si>
  <si>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</si>
  <si>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</si>
  <si>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</si>
  <si>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</si>
  <si>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</si>
  <si>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</si>
  <si>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</si>
  <si>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</si>
  <si>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</si>
  <si>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</si>
  <si>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</si>
  <si>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</si>
  <si>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</si>
  <si>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</si>
  <si>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</si>
  <si>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</si>
  <si>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</si>
  <si>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</si>
  <si>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</si>
  <si>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</si>
  <si>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</si>
  <si>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</si>
  <si>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</si>
  <si>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</si>
  <si>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</si>
  <si>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</si>
  <si>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</si>
  <si>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</si>
  <si>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</si>
  <si>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</si>
  <si>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</si>
  <si>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</si>
  <si>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</si>
  <si>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</si>
  <si>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</si>
  <si>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</si>
  <si>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</si>
  <si>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</si>
  <si>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</si>
  <si>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</si>
  <si>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</si>
  <si>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</si>
  <si>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</si>
  <si>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</si>
  <si>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</si>
  <si>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</si>
  <si>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</si>
  <si>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</si>
  <si>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</si>
  <si>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</si>
  <si>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</si>
  <si>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</si>
  <si>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</si>
  <si>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</si>
  <si>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</si>
  <si>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</si>
  <si>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</si>
  <si>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</si>
  <si>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</si>
  <si>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</si>
  <si>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</si>
  <si>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</si>
  <si>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</si>
  <si>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</si>
  <si>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</si>
  <si>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</si>
  <si>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</si>
  <si>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</si>
  <si>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</si>
  <si>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</si>
  <si>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</si>
  <si>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</si>
  <si>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</si>
  <si>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</si>
  <si>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</si>
  <si>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</si>
  <si>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</si>
  <si>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</si>
  <si>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</si>
  <si>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</si>
  <si>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</si>
  <si>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</si>
  <si>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</si>
  <si>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</si>
  <si>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</si>
  <si>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</si>
  <si>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</si>
  <si>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</si>
  <si>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</si>
  <si>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</si>
  <si>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</si>
  <si>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</si>
  <si>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</si>
  <si>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</si>
  <si>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</si>
  <si>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</si>
  <si>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</si>
  <si>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</si>
  <si>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</si>
  <si>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</si>
  <si>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</si>
  <si>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</si>
  <si>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</si>
  <si>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</si>
  <si>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</si>
  <si>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</si>
  <si>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</si>
  <si>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</si>
  <si>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</si>
  <si>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</si>
  <si>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</si>
  <si>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</si>
  <si>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</si>
  <si>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</si>
  <si>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</si>
  <si>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</si>
  <si>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</si>
  <si>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</si>
  <si>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</si>
  <si>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</si>
  <si>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</si>
  <si>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</si>
  <si>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</si>
  <si>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</si>
  <si>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</si>
  <si>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</si>
  <si>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</si>
  <si>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</si>
  <si>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</si>
  <si>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</si>
  <si>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</si>
  <si>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</si>
  <si>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</si>
  <si>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</si>
  <si>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</si>
  <si>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</si>
  <si>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</si>
  <si>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</si>
  <si>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</si>
  <si>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</si>
  <si>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</si>
  <si>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</si>
  <si>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</si>
  <si>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</si>
  <si>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</si>
  <si>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</si>
  <si>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</si>
  <si>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</si>
  <si>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</si>
  <si>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</si>
  <si>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</si>
  <si>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</si>
  <si>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</si>
  <si>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</si>
  <si>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</si>
  <si>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</si>
  <si>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</si>
  <si>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</si>
  <si>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</si>
  <si>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</si>
  <si>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</si>
  <si>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</si>
  <si>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</si>
  <si>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</si>
  <si>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</si>
  <si>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</si>
  <si>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</si>
  <si>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</si>
  <si>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</si>
  <si>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</si>
  <si>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</si>
  <si>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</si>
  <si>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</si>
  <si>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</si>
  <si>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</si>
  <si>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</si>
  <si>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</si>
  <si>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</si>
  <si>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</si>
  <si>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</si>
  <si>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</si>
  <si>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</si>
  <si>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</si>
  <si>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</si>
  <si>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</si>
  <si>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</si>
  <si>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</si>
  <si>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</si>
  <si>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</si>
  <si>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</si>
  <si>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</si>
  <si>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</si>
  <si>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</si>
  <si>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</si>
  <si>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</si>
  <si>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</si>
  <si>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</si>
  <si>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</si>
  <si>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</si>
  <si>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</si>
  <si>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</si>
  <si>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</si>
  <si>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</si>
  <si>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</si>
  <si>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</si>
  <si>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</si>
  <si>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</si>
  <si>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</si>
  <si>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</si>
  <si>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</si>
  <si>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</si>
  <si>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</si>
  <si>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</si>
  <si>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</si>
  <si>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</si>
  <si>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</si>
  <si>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</si>
  <si>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</si>
  <si>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</si>
  <si>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</si>
  <si>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</si>
  <si>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</si>
  <si>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</si>
  <si>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</si>
  <si>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</si>
  <si>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</si>
  <si>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</si>
  <si>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</si>
  <si>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</si>
  <si>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</si>
  <si>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</si>
  <si>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</si>
  <si>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</si>
  <si>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</si>
  <si>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</si>
  <si>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</si>
  <si>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</si>
  <si>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</si>
  <si>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</si>
  <si>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</si>
  <si>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</si>
  <si>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</si>
  <si>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</si>
  <si>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</si>
  <si>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</si>
  <si>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</si>
  <si>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</si>
  <si>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</si>
  <si>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</si>
  <si>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</si>
  <si>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</si>
  <si>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</si>
  <si>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</si>
  <si>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</si>
  <si>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</si>
  <si>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</si>
  <si>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</si>
  <si>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</si>
  <si>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</si>
  <si>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</si>
  <si>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</si>
  <si>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</si>
  <si>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</si>
  <si>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</si>
  <si>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</si>
  <si>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</si>
  <si>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</si>
  <si>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</si>
  <si>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</si>
  <si>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</si>
  <si>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</si>
  <si>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</si>
  <si>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</si>
  <si>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</si>
  <si>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</si>
  <si>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</si>
  <si>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</si>
  <si>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</si>
  <si>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</si>
  <si>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</si>
  <si>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</si>
  <si>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</si>
  <si>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</si>
  <si>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</si>
  <si>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</si>
  <si>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</si>
  <si>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</si>
  <si>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</si>
  <si>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</si>
  <si>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</si>
  <si>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</si>
  <si>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</si>
  <si>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</si>
  <si>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</si>
  <si>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</si>
  <si>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</si>
  <si>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</si>
  <si>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</si>
  <si>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</si>
  <si>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</si>
  <si>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</si>
  <si>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</si>
  <si>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</si>
  <si>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</si>
  <si>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</si>
  <si>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</si>
  <si>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</si>
  <si>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</si>
  <si>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</si>
  <si>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</si>
  <si>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</si>
  <si>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</si>
  <si>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</si>
  <si>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</si>
  <si>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</si>
  <si>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</si>
  <si>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</si>
  <si>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</si>
  <si>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</si>
  <si>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</si>
  <si>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</si>
  <si>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</si>
  <si>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</si>
  <si>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</si>
  <si>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</si>
  <si>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</si>
  <si>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</si>
  <si>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</si>
  <si>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</si>
  <si>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</si>
  <si>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</si>
  <si>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</si>
  <si>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</si>
  <si>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</si>
  <si>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</si>
  <si>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</si>
  <si>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</si>
  <si>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</si>
  <si>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</si>
  <si>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</si>
  <si>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</si>
  <si>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</si>
  <si>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</si>
  <si>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</si>
  <si>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</si>
  <si>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</si>
  <si>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</si>
  <si>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</si>
  <si>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</si>
  <si>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</si>
  <si>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</si>
  <si>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</si>
  <si>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</si>
  <si>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</si>
  <si>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</si>
  <si>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</si>
  <si>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令和   7年    月    日</t>
    <phoneticPr fontId="3"/>
  </si>
  <si>
    <t>横浜市保土ヶ谷区西久保町６</t>
  </si>
  <si>
    <t>横浜コンクリート株式会社
代表取締役社長　松尾　達也</t>
  </si>
  <si>
    <t>横浜コンクリート株式会社</t>
  </si>
  <si>
    <t>０４５－３３１－８６６１</t>
  </si>
  <si>
    <t>横浜市長</t>
    <phoneticPr fontId="3"/>
  </si>
  <si>
    <t>生コンクリートの製造・販売</t>
  </si>
  <si>
    <t>045-331-8661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</si>
</sst>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styles" Target="styles.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calcChain" Target="calcChain.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3" Type="http://schemas.openxmlformats.org/officeDocument/2006/relationships/vmlDrawing" Target="../drawings/vmlDrawing10.vml" />
  <Relationship Id="rId2" Type="http://schemas.openxmlformats.org/officeDocument/2006/relationships/drawing" Target="../drawings/drawing9.xml" />
  <Relationship Id="rId1" Type="http://schemas.openxmlformats.org/officeDocument/2006/relationships/printerSettings" Target="../printerSettings/printerSettings10.bin" />
  <Relationship Id="rId4" Type="http://schemas.openxmlformats.org/officeDocument/2006/relationships/comments" Target="../comments10.xml" />
</Relationships>
</file>

<file path=xl/worksheets/_rels/sheet11.xml.rels>&#65279;<?xml version="1.0" encoding="utf-8" standalone="yes"?>
<Relationships xmlns="http://schemas.openxmlformats.org/package/2006/relationships">
  <Relationship Id="rId3" Type="http://schemas.openxmlformats.org/officeDocument/2006/relationships/vmlDrawing" Target="../drawings/vmlDrawing11.vml" />
  <Relationship Id="rId2" Type="http://schemas.openxmlformats.org/officeDocument/2006/relationships/drawing" Target="../drawings/drawing10.xml" />
  <Relationship Id="rId1" Type="http://schemas.openxmlformats.org/officeDocument/2006/relationships/printerSettings" Target="../printerSettings/printerSettings11.bin" />
  <Relationship Id="rId4" Type="http://schemas.openxmlformats.org/officeDocument/2006/relationships/comments" Target="../comments11.xml" />
</Relationships>
</file>

<file path=xl/worksheets/_rels/sheet12.xml.rels>&#65279;<?xml version="1.0" encoding="utf-8" standalone="yes"?>
<Relationships xmlns="http://schemas.openxmlformats.org/package/2006/relationships">
  <Relationship Id="rId3" Type="http://schemas.openxmlformats.org/officeDocument/2006/relationships/vmlDrawing" Target="../drawings/vmlDrawing12.vml" />
  <Relationship Id="rId2" Type="http://schemas.openxmlformats.org/officeDocument/2006/relationships/drawing" Target="../drawings/drawing11.xml" />
  <Relationship Id="rId1" Type="http://schemas.openxmlformats.org/officeDocument/2006/relationships/printerSettings" Target="../printerSettings/printerSettings12.bin" />
  <Relationship Id="rId4" Type="http://schemas.openxmlformats.org/officeDocument/2006/relationships/comments" Target="../comments12.xml" />
</Relationships>
</file>

<file path=xl/worksheets/_rels/sheet13.xml.rels>&#65279;<?xml version="1.0" encoding="utf-8" standalone="yes"?>
<Relationships xmlns="http://schemas.openxmlformats.org/package/2006/relationships">
  <Relationship Id="rId3" Type="http://schemas.openxmlformats.org/officeDocument/2006/relationships/vmlDrawing" Target="../drawings/vmlDrawing13.vml" />
  <Relationship Id="rId2" Type="http://schemas.openxmlformats.org/officeDocument/2006/relationships/drawing" Target="../drawings/drawing12.xml" />
  <Relationship Id="rId1" Type="http://schemas.openxmlformats.org/officeDocument/2006/relationships/printerSettings" Target="../printerSettings/printerSettings13.bin" />
  <Relationship Id="rId4" Type="http://schemas.openxmlformats.org/officeDocument/2006/relationships/comments" Target="../comments13.xml" />
</Relationships>
</file>

<file path=xl/worksheets/_rels/sheet14.xml.rels>&#65279;<?xml version="1.0" encoding="utf-8" standalone="yes"?>
<Relationships xmlns="http://schemas.openxmlformats.org/package/2006/relationships">
  <Relationship Id="rId3" Type="http://schemas.openxmlformats.org/officeDocument/2006/relationships/vmlDrawing" Target="../drawings/vmlDrawing14.vml" />
  <Relationship Id="rId2" Type="http://schemas.openxmlformats.org/officeDocument/2006/relationships/drawing" Target="../drawings/drawing13.xml" />
  <Relationship Id="rId1" Type="http://schemas.openxmlformats.org/officeDocument/2006/relationships/printerSettings" Target="../printerSettings/printerSettings14.bin" />
  <Relationship Id="rId4" Type="http://schemas.openxmlformats.org/officeDocument/2006/relationships/comments" Target="../comments14.xml" />
</Relationships>
</file>

<file path=xl/worksheets/_rels/sheet15.xml.rels>&#65279;<?xml version="1.0" encoding="utf-8" standalone="yes"?>
<Relationships xmlns="http://schemas.openxmlformats.org/package/2006/relationships">
  <Relationship Id="rId3" Type="http://schemas.openxmlformats.org/officeDocument/2006/relationships/vmlDrawing" Target="../drawings/vmlDrawing15.vml" />
  <Relationship Id="rId2" Type="http://schemas.openxmlformats.org/officeDocument/2006/relationships/drawing" Target="../drawings/drawing14.xml" />
  <Relationship Id="rId1" Type="http://schemas.openxmlformats.org/officeDocument/2006/relationships/printerSettings" Target="../printerSettings/printerSettings15.bin" />
  <Relationship Id="rId4" Type="http://schemas.openxmlformats.org/officeDocument/2006/relationships/comments" Target="../comments15.xml" />
</Relationships>
</file>

<file path=xl/worksheets/_rels/sheet16.xml.rels>&#65279;<?xml version="1.0" encoding="utf-8" standalone="yes"?>
<Relationships xmlns="http://schemas.openxmlformats.org/package/2006/relationships">
  <Relationship Id="rId3" Type="http://schemas.openxmlformats.org/officeDocument/2006/relationships/vmlDrawing" Target="../drawings/vmlDrawing16.vml" />
  <Relationship Id="rId2" Type="http://schemas.openxmlformats.org/officeDocument/2006/relationships/drawing" Target="../drawings/drawing15.xml" />
  <Relationship Id="rId1" Type="http://schemas.openxmlformats.org/officeDocument/2006/relationships/printerSettings" Target="../printerSettings/printerSettings16.bin" />
  <Relationship Id="rId4" Type="http://schemas.openxmlformats.org/officeDocument/2006/relationships/comments" Target="../comments16.xml" />
</Relationships>
</file>

<file path=xl/worksheets/_rels/sheet17.xml.rels>&#65279;<?xml version="1.0" encoding="utf-8" standalone="yes"?>
<Relationships xmlns="http://schemas.openxmlformats.org/package/2006/relationships">
  <Relationship Id="rId3" Type="http://schemas.openxmlformats.org/officeDocument/2006/relationships/vmlDrawing" Target="../drawings/vmlDrawing17.vml" />
  <Relationship Id="rId2" Type="http://schemas.openxmlformats.org/officeDocument/2006/relationships/drawing" Target="../drawings/drawing16.xml" />
  <Relationship Id="rId1" Type="http://schemas.openxmlformats.org/officeDocument/2006/relationships/printerSettings" Target="../printerSettings/printerSettings17.bin" />
  <Relationship Id="rId4" Type="http://schemas.openxmlformats.org/officeDocument/2006/relationships/comments" Target="../comments17.xml" />
</Relationships>
</file>

<file path=xl/worksheets/_rels/sheet18.xml.rels>&#65279;<?xml version="1.0" encoding="utf-8" standalone="yes"?>
<Relationships xmlns="http://schemas.openxmlformats.org/package/2006/relationships">
  <Relationship Id="rId3" Type="http://schemas.openxmlformats.org/officeDocument/2006/relationships/vmlDrawing" Target="../drawings/vmlDrawing18.vml" />
  <Relationship Id="rId2" Type="http://schemas.openxmlformats.org/officeDocument/2006/relationships/drawing" Target="../drawings/drawing17.xml" />
  <Relationship Id="rId1" Type="http://schemas.openxmlformats.org/officeDocument/2006/relationships/printerSettings" Target="../printerSettings/printerSettings18.bin" />
  <Relationship Id="rId4" Type="http://schemas.openxmlformats.org/officeDocument/2006/relationships/comments" Target="../comments18.xml" />
</Relationships>
</file>

<file path=xl/worksheets/_rels/sheet19.xml.rels>&#65279;<?xml version="1.0" encoding="utf-8" standalone="yes"?>
<Relationships xmlns="http://schemas.openxmlformats.org/package/2006/relationships">
  <Relationship Id="rId3" Type="http://schemas.openxmlformats.org/officeDocument/2006/relationships/vmlDrawing" Target="../drawings/vmlDrawing19.vml" />
  <Relationship Id="rId2" Type="http://schemas.openxmlformats.org/officeDocument/2006/relationships/drawing" Target="../drawings/drawing18.xml" />
  <Relationship Id="rId1" Type="http://schemas.openxmlformats.org/officeDocument/2006/relationships/printerSettings" Target="../printerSettings/printerSettings19.bin" />
  <Relationship Id="rId4" Type="http://schemas.openxmlformats.org/officeDocument/2006/relationships/comments" Target="../comments19.xml"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1.xml" />
  <Relationship Id="rId1" Type="http://schemas.openxmlformats.org/officeDocument/2006/relationships/printerSettings" Target="../printerSettings/printerSettings2.bin" />
  <Relationship Id="rId4" Type="http://schemas.openxmlformats.org/officeDocument/2006/relationships/comments" Target="../comments2.xml" />
</Relationships>
</file>

<file path=xl/worksheets/_rels/sheet20.xml.rels>&#65279;<?xml version="1.0" encoding="utf-8" standalone="yes"?>
<Relationships xmlns="http://schemas.openxmlformats.org/package/2006/relationships">
  <Relationship Id="rId3" Type="http://schemas.openxmlformats.org/officeDocument/2006/relationships/vmlDrawing" Target="../drawings/vmlDrawing20.vml" />
  <Relationship Id="rId2" Type="http://schemas.openxmlformats.org/officeDocument/2006/relationships/drawing" Target="../drawings/drawing19.xml" />
  <Relationship Id="rId1" Type="http://schemas.openxmlformats.org/officeDocument/2006/relationships/printerSettings" Target="../printerSettings/printerSettings20.bin" />
  <Relationship Id="rId4" Type="http://schemas.openxmlformats.org/officeDocument/2006/relationships/comments" Target="../comments20.xml" />
</Relationships>
</file>

<file path=xl/worksheets/_rels/sheet21.xml.rels>&#65279;<?xml version="1.0" encoding="utf-8" standalone="yes"?>
<Relationships xmlns="http://schemas.openxmlformats.org/package/2006/relationships">
  <Relationship Id="rId3" Type="http://schemas.openxmlformats.org/officeDocument/2006/relationships/vmlDrawing" Target="../drawings/vmlDrawing21.vml" />
  <Relationship Id="rId2" Type="http://schemas.openxmlformats.org/officeDocument/2006/relationships/drawing" Target="../drawings/drawing20.xml" />
  <Relationship Id="rId1" Type="http://schemas.openxmlformats.org/officeDocument/2006/relationships/printerSettings" Target="../printerSettings/printerSettings21.bin" />
  <Relationship Id="rId4" Type="http://schemas.openxmlformats.org/officeDocument/2006/relationships/comments" Target="../comments21.xml" />
</Relationships>
</file>

<file path=xl/worksheets/_rels/sheet22.xml.rels>&#65279;<?xml version="1.0" encoding="utf-8" standalone="yes"?>
<Relationships xmlns="http://schemas.openxmlformats.org/package/2006/relationships">
  <Relationship Id="rId2" Type="http://schemas.openxmlformats.org/officeDocument/2006/relationships/drawing" Target="../drawings/drawing21.xml" />
  <Relationship Id="rId1" Type="http://schemas.openxmlformats.org/officeDocument/2006/relationships/printerSettings" Target="../printerSettings/printerSettings22.bin" />
</Relationships>
</file>

<file path=xl/worksheets/_rels/sheet23.xml.rels>&#65279;<?xml version="1.0" encoding="utf-8" standalone="yes"?>
<Relationships xmlns="http://schemas.openxmlformats.org/package/2006/relationships">
  <Relationship Id="rId1" Type="http://schemas.openxmlformats.org/officeDocument/2006/relationships/printerSettings" Target="../printerSettings/printerSettings23.bin" />
</Relationships>
</file>

<file path=xl/worksheets/_rels/sheet24.xml.rels>&#65279;<?xml version="1.0" encoding="utf-8" standalone="yes"?>
<Relationships xmlns="http://schemas.openxmlformats.org/package/2006/relationships">
  <Relationship Id="rId1" Type="http://schemas.openxmlformats.org/officeDocument/2006/relationships/printerSettings" Target="../printerSettings/printerSettings24.bin"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2.xml" />
  <Relationship Id="rId1" Type="http://schemas.openxmlformats.org/officeDocument/2006/relationships/printerSettings" Target="../printerSettings/printerSettings3.bin" />
  <Relationship Id="rId4" Type="http://schemas.openxmlformats.org/officeDocument/2006/relationships/comments" Target="../comments3.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3.xml" />
  <Relationship Id="rId1" Type="http://schemas.openxmlformats.org/officeDocument/2006/relationships/printerSettings" Target="../printerSettings/printerSettings4.bin" />
  <Relationship Id="rId4" Type="http://schemas.openxmlformats.org/officeDocument/2006/relationships/comments" Target="../comments4.xml" />
</Relationships>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5.vml" />
  <Relationship Id="rId2" Type="http://schemas.openxmlformats.org/officeDocument/2006/relationships/drawing" Target="../drawings/drawing4.xml" />
  <Relationship Id="rId1" Type="http://schemas.openxmlformats.org/officeDocument/2006/relationships/printerSettings" Target="../printerSettings/printerSettings5.bin" />
  <Relationship Id="rId4" Type="http://schemas.openxmlformats.org/officeDocument/2006/relationships/comments" Target="../comments5.xml"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6.vml" />
  <Relationship Id="rId2" Type="http://schemas.openxmlformats.org/officeDocument/2006/relationships/drawing" Target="../drawings/drawing5.xml" />
  <Relationship Id="rId1" Type="http://schemas.openxmlformats.org/officeDocument/2006/relationships/printerSettings" Target="../printerSettings/printerSettings6.bin" />
  <Relationship Id="rId4" Type="http://schemas.openxmlformats.org/officeDocument/2006/relationships/comments" Target="../comments6.xml" />
</Relationships>
</file>

<file path=xl/worksheets/_rels/sheet7.xml.rels>&#65279;<?xml version="1.0" encoding="utf-8" standalone="yes"?>
<Relationships xmlns="http://schemas.openxmlformats.org/package/2006/relationships">
  <Relationship Id="rId3" Type="http://schemas.openxmlformats.org/officeDocument/2006/relationships/vmlDrawing" Target="../drawings/vmlDrawing7.vml" />
  <Relationship Id="rId2" Type="http://schemas.openxmlformats.org/officeDocument/2006/relationships/drawing" Target="../drawings/drawing6.xml" />
  <Relationship Id="rId1" Type="http://schemas.openxmlformats.org/officeDocument/2006/relationships/printerSettings" Target="../printerSettings/printerSettings7.bin" />
  <Relationship Id="rId4" Type="http://schemas.openxmlformats.org/officeDocument/2006/relationships/comments" Target="../comments7.xml" />
</Relationships>
</file>

<file path=xl/worksheets/_rels/sheet8.xml.rels>&#65279;<?xml version="1.0" encoding="utf-8" standalone="yes"?>
<Relationships xmlns="http://schemas.openxmlformats.org/package/2006/relationships">
  <Relationship Id="rId3" Type="http://schemas.openxmlformats.org/officeDocument/2006/relationships/vmlDrawing" Target="../drawings/vmlDrawing8.vml" />
  <Relationship Id="rId2" Type="http://schemas.openxmlformats.org/officeDocument/2006/relationships/drawing" Target="../drawings/drawing7.xml" />
  <Relationship Id="rId1" Type="http://schemas.openxmlformats.org/officeDocument/2006/relationships/printerSettings" Target="../printerSettings/printerSettings8.bin" />
  <Relationship Id="rId4" Type="http://schemas.openxmlformats.org/officeDocument/2006/relationships/comments" Target="../comments8.xml" />
</Relationships>
</file>

<file path=xl/worksheets/_rels/sheet9.xml.rels>&#65279;<?xml version="1.0" encoding="utf-8" standalone="yes"?>
<Relationships xmlns="http://schemas.openxmlformats.org/package/2006/relationships">
  <Relationship Id="rId3" Type="http://schemas.openxmlformats.org/officeDocument/2006/relationships/vmlDrawing" Target="../drawings/vmlDrawing9.vml" />
  <Relationship Id="rId2" Type="http://schemas.openxmlformats.org/officeDocument/2006/relationships/drawing" Target="../drawings/drawing8.xml" />
  <Relationship Id="rId1" Type="http://schemas.openxmlformats.org/officeDocument/2006/relationships/printerSettings" Target="../printerSettings/printerSettings9.bin" />
  <Relationship Id="rId4" Type="http://schemas.openxmlformats.org/officeDocument/2006/relationships/comments" Target="../comments9.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A53" zoomScaleNormal="100" zoomScaleSheetLayoutView="100" workbookViewId="0">
      <selection activeCell="L52" sqref="L52:O52"/>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5">
      <c r="C19" s="20" t="s">
        <v>3</v>
      </c>
      <c r="Q19" s="20"/>
      <c r="R19" s="20"/>
      <c r="S19" s="88"/>
    </row>
    <row r="20" spans="1:25" ht="13.5">
      <c r="C20" s="443"/>
      <c r="D20" s="444"/>
      <c r="E20" s="20" t="s">
        <v>49</v>
      </c>
      <c r="Q20" s="20"/>
      <c r="R20" s="88"/>
      <c r="S20" s="88"/>
    </row>
    <row r="21" spans="1:25" ht="13.5">
      <c r="C21" s="447" t="s">
        <v>354</v>
      </c>
      <c r="D21" s="448"/>
      <c r="E21" s="20" t="s">
        <v>344</v>
      </c>
      <c r="Q21" s="20"/>
      <c r="R21" s="88"/>
      <c r="S21" s="88"/>
    </row>
    <row r="22" spans="1:25" ht="13.5">
      <c r="C22" s="470" t="s">
        <v>355</v>
      </c>
      <c r="D22" s="471"/>
      <c r="E22" s="20" t="s">
        <v>1</v>
      </c>
      <c r="Q22" s="20"/>
      <c r="R22" s="88"/>
      <c r="S22" s="88"/>
    </row>
    <row r="23" spans="1:25" ht="13.5">
      <c r="C23" s="472" t="s">
        <v>356</v>
      </c>
      <c r="D23" s="473"/>
      <c r="E23" s="20" t="s">
        <v>46</v>
      </c>
      <c r="Q23" s="20"/>
      <c r="R23" s="20"/>
      <c r="S23" s="88"/>
    </row>
    <row r="24" spans="1:25" ht="13.5">
      <c r="C24" s="474" t="s">
        <v>357</v>
      </c>
      <c r="D24" s="475"/>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452" t="s">
        <v>326</v>
      </c>
      <c r="N27" s="96" t="s">
        <v>112</v>
      </c>
      <c r="O27" s="97" t="s">
        <v>113</v>
      </c>
      <c r="Q27" s="20"/>
      <c r="R27" s="20"/>
      <c r="S27" s="88"/>
    </row>
    <row r="28" spans="1:25" ht="20.100000000000001" customHeight="1" thickBot="1">
      <c r="A28" s="22">
        <f>+R86</f>
        <v>0</v>
      </c>
      <c r="C28" s="21" t="s">
        <v>295</v>
      </c>
      <c r="M28" s="453"/>
      <c r="N28" s="243" t="s">
        <v>463</v>
      </c>
      <c r="O28" s="244" t="s">
        <v>155</v>
      </c>
      <c r="Q28" s="20"/>
      <c r="R28" s="20"/>
      <c r="S28" s="88"/>
    </row>
    <row r="29" spans="1:25" ht="13.5">
      <c r="C29" s="487" t="s">
        <v>390</v>
      </c>
      <c r="D29" s="488"/>
      <c r="E29" s="488"/>
      <c r="F29" s="488"/>
      <c r="G29" s="488"/>
      <c r="H29" s="488"/>
      <c r="I29" s="488"/>
      <c r="J29" s="488"/>
      <c r="K29" s="488"/>
      <c r="L29" s="488"/>
      <c r="M29" s="488"/>
      <c r="N29" s="488"/>
      <c r="O29" s="488"/>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5" customHeight="1">
      <c r="C33" s="78"/>
      <c r="O33" s="79"/>
      <c r="Q33" s="20"/>
      <c r="R33" s="20"/>
      <c r="S33" s="20"/>
    </row>
    <row r="34" spans="1:19" ht="14.25">
      <c r="C34" s="78"/>
      <c r="L34" s="500" t="s">
        <v>464</v>
      </c>
      <c r="M34" s="501"/>
      <c r="N34" s="501"/>
      <c r="O34" s="502"/>
      <c r="Q34" s="20"/>
      <c r="R34" s="20"/>
      <c r="S34" s="20"/>
    </row>
    <row r="35" spans="1:19" ht="11.25" customHeight="1">
      <c r="C35" s="78"/>
      <c r="O35" s="80"/>
      <c r="Q35" s="20"/>
      <c r="R35" s="20"/>
      <c r="S35" s="20"/>
    </row>
    <row r="36" spans="1:19" ht="13.5">
      <c r="C36" s="468" t="s">
        <v>469</v>
      </c>
      <c r="D36" s="469"/>
      <c r="E36" s="469"/>
      <c r="F36" s="469"/>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80" t="s">
        <v>465</v>
      </c>
      <c r="K39" s="480"/>
      <c r="L39" s="481"/>
      <c r="M39" s="481"/>
      <c r="N39" s="481"/>
      <c r="O39" s="482"/>
      <c r="Q39" s="20"/>
      <c r="R39" s="20"/>
    </row>
    <row r="40" spans="1:19" ht="26.25" customHeight="1">
      <c r="C40" s="78"/>
      <c r="H40" s="23" t="s">
        <v>7</v>
      </c>
      <c r="I40" s="23"/>
      <c r="J40" s="480" t="s">
        <v>466</v>
      </c>
      <c r="K40" s="480"/>
      <c r="L40" s="481"/>
      <c r="M40" s="481"/>
      <c r="N40" s="481"/>
      <c r="O40" s="482"/>
    </row>
    <row r="41" spans="1:19">
      <c r="C41" s="78"/>
      <c r="J41" s="21" t="s">
        <v>8</v>
      </c>
      <c r="O41" s="79"/>
    </row>
    <row r="42" spans="1:19">
      <c r="C42" s="78"/>
      <c r="J42" s="24" t="s">
        <v>9</v>
      </c>
      <c r="K42" s="24"/>
      <c r="L42" s="483" t="s">
        <v>468</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467</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2006</v>
      </c>
      <c r="N48" s="507"/>
      <c r="O48" s="508"/>
    </row>
    <row r="49" spans="3:21" ht="18" customHeight="1">
      <c r="C49" s="457" t="s">
        <v>11</v>
      </c>
      <c r="D49" s="489"/>
      <c r="E49" s="490"/>
      <c r="F49" s="476" t="s">
        <v>465</v>
      </c>
      <c r="G49" s="477"/>
      <c r="H49" s="477"/>
      <c r="I49" s="477"/>
      <c r="J49" s="477"/>
      <c r="K49" s="477"/>
      <c r="L49" s="126" t="s">
        <v>172</v>
      </c>
      <c r="M49" s="386"/>
      <c r="N49" s="509" t="s">
        <v>471</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131</v>
      </c>
      <c r="G52" s="540"/>
      <c r="H52" s="540"/>
      <c r="I52" s="540"/>
      <c r="J52" s="30" t="s">
        <v>47</v>
      </c>
      <c r="K52" s="30"/>
      <c r="L52" s="541" t="s">
        <v>470</v>
      </c>
      <c r="M52" s="541"/>
      <c r="N52" s="542"/>
      <c r="O52" s="543"/>
    </row>
    <row r="53" spans="3:21" ht="22.5" customHeight="1">
      <c r="C53" s="295"/>
      <c r="D53" s="306" t="s">
        <v>19</v>
      </c>
      <c r="E53" s="307" t="s">
        <v>365</v>
      </c>
      <c r="F53" s="544" t="s">
        <v>366</v>
      </c>
      <c r="G53" s="545"/>
      <c r="H53" s="546"/>
      <c r="I53" s="544" t="s">
        <v>367</v>
      </c>
      <c r="J53" s="547"/>
      <c r="K53" s="548"/>
      <c r="L53" s="549">
        <v>1321</v>
      </c>
      <c r="M53" s="550"/>
      <c r="N53" s="389" t="s">
        <v>368</v>
      </c>
      <c r="O53" s="390"/>
    </row>
    <row r="54" spans="3:21" ht="22.5" customHeight="1">
      <c r="C54" s="295"/>
      <c r="D54" s="294"/>
      <c r="E54" s="310"/>
      <c r="F54" s="544" t="s">
        <v>369</v>
      </c>
      <c r="G54" s="545"/>
      <c r="H54" s="546"/>
      <c r="I54" s="551" t="s">
        <v>370</v>
      </c>
      <c r="J54" s="547"/>
      <c r="K54" s="547"/>
      <c r="L54" s="549"/>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11</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18524</v>
      </c>
      <c r="I63" s="240" t="s">
        <v>4</v>
      </c>
      <c r="J63" s="525" t="s">
        <v>324</v>
      </c>
      <c r="K63" s="526"/>
      <c r="L63" s="527"/>
      <c r="M63" s="523">
        <f>+別紙!AA14</f>
        <v>4924</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t="str">
        <f>+別紙!AA15</f>
        <v>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4924</v>
      </c>
      <c r="N65" s="524"/>
      <c r="O65" s="378" t="s">
        <v>4</v>
      </c>
      <c r="P65" s="160"/>
      <c r="Q65" s="161"/>
      <c r="R65" s="161"/>
      <c r="S65" s="161"/>
    </row>
    <row r="66" spans="1:22" ht="24.75" customHeight="1">
      <c r="C66" s="392"/>
      <c r="D66" s="513" t="s">
        <v>303</v>
      </c>
      <c r="E66" s="514"/>
      <c r="F66" s="514"/>
      <c r="G66" s="515"/>
      <c r="H66" s="379">
        <f>+別紙!AA12</f>
        <v>13600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15" customHeight="1">
      <c r="A77" s="21"/>
      <c r="B77" s="21"/>
      <c r="C77" s="181">
        <v>3</v>
      </c>
      <c r="D77" s="511" t="s">
        <v>443</v>
      </c>
      <c r="E77" s="511"/>
      <c r="F77" s="511"/>
      <c r="G77" s="511"/>
      <c r="H77" s="511"/>
      <c r="I77" s="511"/>
      <c r="J77" s="511"/>
      <c r="K77" s="511"/>
      <c r="L77" s="511"/>
      <c r="M77" s="511"/>
      <c r="N77" s="511"/>
      <c r="O77" s="512"/>
    </row>
    <row r="78" spans="1:22" ht="28.15"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15"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15"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15"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15"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横浜コンクリート株式会社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横浜コンクリート株式会社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横浜コンクリート株式会社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横浜コンクリート株式会社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横浜コンクリート株式会社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横浜コンクリート株式会社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横浜コンクリート株式会社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横浜コンクリート株式会社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横浜コンクリート株式会社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横浜コンクリート株式会社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横浜コンクリート株式会社</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横浜コンクリート株式会社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21"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横浜コンクリート株式会社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18</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24</v>
      </c>
      <c r="E24" s="584"/>
      <c r="F24" s="584"/>
      <c r="G24" s="194" t="s">
        <v>198</v>
      </c>
      <c r="H24" s="573">
        <f>+F12</f>
        <v>18</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18</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18</v>
      </c>
      <c r="Q27" s="633"/>
      <c r="R27" s="633"/>
      <c r="S27" s="633"/>
      <c r="T27" s="44" t="s">
        <v>38</v>
      </c>
      <c r="U27" s="64"/>
      <c r="V27" s="64"/>
      <c r="Y27" s="62" t="s">
        <v>39</v>
      </c>
      <c r="Z27" s="65"/>
      <c r="AH27" s="53"/>
      <c r="AI27" s="53"/>
      <c r="AJ27" s="53"/>
      <c r="AK27" s="53"/>
      <c r="AL27" s="603">
        <f>+AH18+P27</f>
        <v>18</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24</v>
      </c>
      <c r="E29" s="584"/>
      <c r="F29" s="584"/>
      <c r="G29" s="194" t="s">
        <v>198</v>
      </c>
      <c r="H29" s="573">
        <f>+AL27</f>
        <v>18</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18</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24</v>
      </c>
      <c r="E31" s="584"/>
      <c r="F31" s="584"/>
      <c r="G31" s="194" t="s">
        <v>198</v>
      </c>
      <c r="H31" s="573">
        <f>+AS24</f>
        <v>18</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election activeCell="K32" sqref="K32"/>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横浜コンクリート株式会社</v>
      </c>
      <c r="Q6" s="693"/>
      <c r="R6" s="693"/>
      <c r="S6" s="693"/>
      <c r="T6" s="693"/>
      <c r="U6" s="693"/>
      <c r="V6" s="688"/>
      <c r="W6" s="688"/>
      <c r="X6" s="688"/>
      <c r="Y6" s="688"/>
      <c r="Z6" s="688"/>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689" t="s">
        <v>232</v>
      </c>
      <c r="D9" s="689"/>
      <c r="E9" s="689"/>
      <c r="F9" s="690"/>
      <c r="G9" s="319">
        <f>IF(OR(ｱ.燃え殻!D24&gt;0,ｱ.燃え殻!D24&lt;0),ｱ.燃え殻!D24,IF(G$19&gt;0,"0",0))</f>
        <v>0</v>
      </c>
      <c r="H9" s="319">
        <f>IF(OR(ｲ.汚泥!D24&gt;0,ｲ.汚泥!D24&lt;0),ｲ.汚泥!D24,IF(H$19&gt;0,"0",0))</f>
        <v>18500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24</v>
      </c>
      <c r="AA9" s="321">
        <f>IF(SUM(G9:Z9)&gt;0,SUM(G9:Z9),IF(AA$19&gt;0,"0",0))</f>
        <v>18524</v>
      </c>
    </row>
    <row r="10" spans="2:27" ht="20.45" customHeight="1">
      <c r="B10" s="169" t="s">
        <v>352</v>
      </c>
      <c r="C10" s="696" t="s">
        <v>320</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698" t="s">
        <v>321</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698" t="s">
        <v>322</v>
      </c>
      <c r="D12" s="698"/>
      <c r="E12" s="698"/>
      <c r="F12" s="699"/>
      <c r="G12" s="325">
        <f>IF(OR(ｱ.燃え殻!D27&gt;0,ｱ.燃え殻!D27&lt;0),ｱ.燃え殻!D27,IF(G$19&gt;0,"0",0))</f>
        <v>0</v>
      </c>
      <c r="H12" s="325">
        <f>IF(OR(ｲ.汚泥!D27&gt;0,ｲ.汚泥!D27&lt;0),ｲ.汚泥!D27,IF(H$19&gt;0,"0",0))</f>
        <v>13600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f t="shared" si="0"/>
        <v>13600</v>
      </c>
    </row>
    <row r="13" spans="2:27" ht="20.45" customHeight="1">
      <c r="B13" s="169" t="s">
        <v>228</v>
      </c>
      <c r="C13" s="700" t="s">
        <v>323</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698" t="s">
        <v>241</v>
      </c>
      <c r="D14" s="698"/>
      <c r="E14" s="698"/>
      <c r="F14" s="699"/>
      <c r="G14" s="325">
        <f>IF(OR(ｱ.燃え殻!D29&gt;0,ｱ.燃え殻!D29&lt;0),ｱ.燃え殻!D29,IF(G$19&gt;0,"0",0))</f>
        <v>0</v>
      </c>
      <c r="H14" s="325">
        <f>IF(OR(ｲ.汚泥!D29&gt;0,ｲ.汚泥!D29&lt;0),ｲ.汚泥!D29,IF(H$19&gt;0,"0",0))</f>
        <v>4900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24</v>
      </c>
      <c r="AA14" s="327">
        <f t="shared" si="0"/>
        <v>4924</v>
      </c>
    </row>
    <row r="15" spans="2:27" ht="20.45" customHeight="1">
      <c r="B15" s="169" t="s">
        <v>244</v>
      </c>
      <c r="C15" s="698" t="s">
        <v>242</v>
      </c>
      <c r="D15" s="698"/>
      <c r="E15" s="698"/>
      <c r="F15" s="699"/>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698" t="s">
        <v>243</v>
      </c>
      <c r="D16" s="698"/>
      <c r="E16" s="698"/>
      <c r="F16" s="699"/>
      <c r="G16" s="325">
        <f>IF(OR(ｱ.燃え殻!D31&gt;0,ｱ.燃え殻!D31&lt;0),ｱ.燃え殻!D31,IF(G$19&gt;0,"0",0))</f>
        <v>0</v>
      </c>
      <c r="H16" s="325">
        <f>IF(OR(ｲ.汚泥!D31&gt;0,ｲ.汚泥!D31&lt;0),ｲ.汚泥!D31,IF(H$19&gt;0,"0",0))</f>
        <v>4900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24</v>
      </c>
      <c r="AA16" s="327">
        <f t="shared" si="0"/>
        <v>4924</v>
      </c>
    </row>
    <row r="17" spans="2:27" ht="20.45" customHeight="1">
      <c r="B17" s="169"/>
      <c r="C17" s="698" t="s">
        <v>428</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07" t="s">
        <v>335</v>
      </c>
      <c r="E19" s="707"/>
      <c r="F19" s="708"/>
      <c r="G19" s="331">
        <f t="shared" ref="G19:Z19" si="1">+G41+G25+G23+G22+G21-G20</f>
        <v>0</v>
      </c>
      <c r="H19" s="331">
        <f t="shared" si="1"/>
        <v>13834</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0</v>
      </c>
      <c r="T19" s="331">
        <f t="shared" si="1"/>
        <v>0</v>
      </c>
      <c r="U19" s="331">
        <f t="shared" si="1"/>
        <v>0</v>
      </c>
      <c r="V19" s="331">
        <f t="shared" si="1"/>
        <v>0</v>
      </c>
      <c r="W19" s="331">
        <f t="shared" si="1"/>
        <v>0</v>
      </c>
      <c r="X19" s="331">
        <f t="shared" si="1"/>
        <v>0</v>
      </c>
      <c r="Y19" s="331">
        <f t="shared" si="1"/>
        <v>0</v>
      </c>
      <c r="Z19" s="332">
        <f t="shared" si="1"/>
        <v>18</v>
      </c>
      <c r="AA19" s="333">
        <f t="shared" ref="AA19:AA25" si="2">SUM(G19:Z19)</f>
        <v>13852</v>
      </c>
    </row>
    <row r="20" spans="2:27" ht="20.45"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13" t="s">
        <v>286</v>
      </c>
      <c r="F23" s="714"/>
      <c r="G23" s="343">
        <f>+ｱ.燃え殻!$P$18</f>
        <v>0</v>
      </c>
      <c r="H23" s="343">
        <f>+ｲ.汚泥!$P$18</f>
        <v>13834</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13834</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5" t="s">
        <v>174</v>
      </c>
      <c r="D26" s="384" t="s">
        <v>21</v>
      </c>
      <c r="E26" s="703" t="s">
        <v>288</v>
      </c>
      <c r="F26" s="704"/>
      <c r="G26" s="352">
        <f>+G28+G33+G34+G35</f>
        <v>0</v>
      </c>
      <c r="H26" s="352">
        <f t="shared" ref="H26:Z26" si="3">+H28+H33+H34+H35</f>
        <v>3666</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3666</v>
      </c>
    </row>
    <row r="27" spans="2:27" ht="20.45" customHeight="1">
      <c r="B27" s="167"/>
      <c r="C27" s="705"/>
      <c r="D27" s="172" t="s">
        <v>25</v>
      </c>
      <c r="E27" s="703" t="s">
        <v>289</v>
      </c>
      <c r="F27" s="704"/>
      <c r="G27" s="352">
        <f t="shared" ref="G27:Z27" si="5">+G23-G26</f>
        <v>0</v>
      </c>
      <c r="H27" s="352">
        <f t="shared" si="5"/>
        <v>10168</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10168</v>
      </c>
    </row>
    <row r="28" spans="2:27" ht="20.45"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6"/>
      <c r="D35" s="123" t="s">
        <v>178</v>
      </c>
      <c r="E35" s="703" t="s">
        <v>293</v>
      </c>
      <c r="F35" s="704"/>
      <c r="G35" s="352">
        <f t="shared" ref="G35:Z35" si="6">+G36+G40</f>
        <v>0</v>
      </c>
      <c r="H35" s="352">
        <f t="shared" si="6"/>
        <v>3666</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3666</v>
      </c>
    </row>
    <row r="36" spans="2:27" ht="20.45" customHeight="1">
      <c r="B36" s="169">
        <v>6</v>
      </c>
      <c r="C36" s="124"/>
      <c r="D36" s="210"/>
      <c r="E36" s="205" t="s">
        <v>265</v>
      </c>
      <c r="F36" s="383"/>
      <c r="G36" s="358">
        <f t="shared" ref="G36:Z36" si="7">SUM(G37:G39)</f>
        <v>0</v>
      </c>
      <c r="H36" s="358">
        <f t="shared" si="7"/>
        <v>3666</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3666</v>
      </c>
    </row>
    <row r="37" spans="2:27" ht="20.45" customHeight="1">
      <c r="B37" s="169" t="s">
        <v>228</v>
      </c>
      <c r="C37" s="124"/>
      <c r="D37" s="208"/>
      <c r="E37" s="203"/>
      <c r="F37" s="201" t="s">
        <v>235</v>
      </c>
      <c r="G37" s="361">
        <f>+ｱ.燃え殻!$AU$16</f>
        <v>0</v>
      </c>
      <c r="H37" s="361">
        <f>+ｲ.汚泥!$AU$16</f>
        <v>3666</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3666</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721" t="s">
        <v>173</v>
      </c>
      <c r="D41" s="123" t="s">
        <v>179</v>
      </c>
      <c r="E41" s="728" t="s">
        <v>236</v>
      </c>
      <c r="F41" s="729"/>
      <c r="G41" s="367">
        <f t="shared" ref="G41:Z41" si="8">+G42+G46</f>
        <v>0</v>
      </c>
      <c r="H41" s="367">
        <f t="shared" si="8"/>
        <v>0</v>
      </c>
      <c r="I41" s="367">
        <f t="shared" si="8"/>
        <v>0</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0</v>
      </c>
      <c r="W41" s="367">
        <f t="shared" si="8"/>
        <v>0</v>
      </c>
      <c r="X41" s="367">
        <f t="shared" si="8"/>
        <v>0</v>
      </c>
      <c r="Y41" s="367">
        <f t="shared" si="8"/>
        <v>0</v>
      </c>
      <c r="Z41" s="368">
        <f t="shared" si="8"/>
        <v>18</v>
      </c>
      <c r="AA41" s="369">
        <f t="shared" si="4"/>
        <v>18</v>
      </c>
    </row>
    <row r="42" spans="2:27" ht="20.45" customHeight="1">
      <c r="B42" s="167"/>
      <c r="C42" s="721"/>
      <c r="D42" s="207"/>
      <c r="E42" s="205" t="s">
        <v>262</v>
      </c>
      <c r="F42" s="383"/>
      <c r="G42" s="358">
        <f t="shared" ref="G42:Z42" si="9">SUM(G43:G45)</f>
        <v>0</v>
      </c>
      <c r="H42" s="358">
        <f t="shared" si="9"/>
        <v>0</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0</v>
      </c>
      <c r="W42" s="358">
        <f t="shared" si="9"/>
        <v>0</v>
      </c>
      <c r="X42" s="358">
        <f t="shared" si="9"/>
        <v>0</v>
      </c>
      <c r="Y42" s="358">
        <f t="shared" si="9"/>
        <v>0</v>
      </c>
      <c r="Z42" s="359">
        <f t="shared" si="9"/>
        <v>18</v>
      </c>
      <c r="AA42" s="360">
        <f t="shared" si="4"/>
        <v>18</v>
      </c>
    </row>
    <row r="43" spans="2:27" ht="20.45" customHeight="1">
      <c r="B43" s="167"/>
      <c r="C43" s="721"/>
      <c r="D43" s="208"/>
      <c r="E43" s="203"/>
      <c r="F43" s="201" t="s">
        <v>235</v>
      </c>
      <c r="G43" s="361">
        <f>+ｱ.燃え殻!$AA$28</f>
        <v>0</v>
      </c>
      <c r="H43" s="361">
        <f>+ｲ.汚泥!$AA$28</f>
        <v>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18</v>
      </c>
      <c r="AA43" s="363">
        <f t="shared" si="4"/>
        <v>18</v>
      </c>
    </row>
    <row r="44" spans="2:27" ht="20.45"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726" t="s">
        <v>294</v>
      </c>
      <c r="E47" s="726"/>
      <c r="F47" s="727"/>
      <c r="G47" s="370">
        <f>+ｱ.燃え殻!$AL$27</f>
        <v>0</v>
      </c>
      <c r="H47" s="370">
        <f>+ｲ.汚泥!$AL$27</f>
        <v>3666</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0</v>
      </c>
      <c r="W47" s="370">
        <f>+ﾁ.動物のふん尿!$AL$27</f>
        <v>0</v>
      </c>
      <c r="X47" s="370">
        <f>+ﾂ.動物の死体!$AL$27</f>
        <v>0</v>
      </c>
      <c r="Y47" s="370">
        <f>+ﾃ.ばいじん!$AL$27</f>
        <v>0</v>
      </c>
      <c r="Z47" s="371">
        <f>+ﾄ.混合廃棄物その他!$AL$27</f>
        <v>18</v>
      </c>
      <c r="AA47" s="372">
        <f t="shared" si="4"/>
        <v>3684</v>
      </c>
    </row>
    <row r="48" spans="2:27" ht="20.45"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13" t="s">
        <v>239</v>
      </c>
      <c r="F49" s="714"/>
      <c r="G49" s="422">
        <f>+ｱ.燃え殻!$AS$24</f>
        <v>0</v>
      </c>
      <c r="H49" s="422">
        <f>+ｲ.汚泥!$AS$24</f>
        <v>3666</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0</v>
      </c>
      <c r="W49" s="422">
        <f>+ﾁ.動物のふん尿!$AS$24</f>
        <v>0</v>
      </c>
      <c r="X49" s="422">
        <f>+ﾂ.動物の死体!$AS$24</f>
        <v>0</v>
      </c>
      <c r="Y49" s="422">
        <f>+ﾃ.ばいじん!$AS$24</f>
        <v>0</v>
      </c>
      <c r="Z49" s="423">
        <f>+ﾄ.混合廃棄物その他!$AS$24</f>
        <v>18</v>
      </c>
      <c r="AA49" s="424">
        <f t="shared" si="4"/>
        <v>3684</v>
      </c>
    </row>
    <row r="50" spans="2:27" ht="20.45" customHeight="1">
      <c r="B50" s="167"/>
      <c r="C50" s="173"/>
      <c r="D50" s="410"/>
      <c r="E50" s="730" t="s">
        <v>449</v>
      </c>
      <c r="F50" s="731"/>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32" t="s">
        <v>450</v>
      </c>
      <c r="F51" s="699"/>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30" t="s">
        <v>451</v>
      </c>
      <c r="F52" s="731"/>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33" t="s">
        <v>452</v>
      </c>
      <c r="F53" s="734"/>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32334</v>
      </c>
      <c r="I63" s="406">
        <f t="shared" si="10"/>
        <v>0</v>
      </c>
      <c r="J63" s="406">
        <f t="shared" si="10"/>
        <v>0</v>
      </c>
      <c r="K63" s="406">
        <f t="shared" si="10"/>
        <v>0</v>
      </c>
      <c r="L63" s="406">
        <f t="shared" si="10"/>
        <v>0</v>
      </c>
      <c r="M63" s="406">
        <f t="shared" si="10"/>
        <v>0</v>
      </c>
      <c r="N63" s="406">
        <f t="shared" si="10"/>
        <v>0</v>
      </c>
      <c r="O63" s="406">
        <f t="shared" si="10"/>
        <v>0</v>
      </c>
      <c r="P63" s="406">
        <f t="shared" si="10"/>
        <v>0</v>
      </c>
      <c r="Q63" s="406">
        <f t="shared" si="10"/>
        <v>0</v>
      </c>
      <c r="R63" s="406">
        <f t="shared" si="10"/>
        <v>0</v>
      </c>
      <c r="S63" s="406">
        <f t="shared" si="10"/>
        <v>0</v>
      </c>
      <c r="T63" s="406">
        <f t="shared" si="10"/>
        <v>0</v>
      </c>
      <c r="U63" s="406">
        <f t="shared" si="10"/>
        <v>0</v>
      </c>
      <c r="V63" s="406">
        <f t="shared" si="10"/>
        <v>0</v>
      </c>
      <c r="W63" s="406">
        <f t="shared" si="10"/>
        <v>0</v>
      </c>
      <c r="X63" s="406">
        <f t="shared" si="10"/>
        <v>0</v>
      </c>
      <c r="Y63" s="406">
        <f t="shared" si="10"/>
        <v>0</v>
      </c>
      <c r="Z63" s="406">
        <f t="shared" si="10"/>
        <v>42</v>
      </c>
      <c r="AA63" s="407">
        <f>+AA9+AA19+AA20</f>
        <v>32376</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52"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5">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5" customHeight="1">
      <c r="C10" s="78"/>
      <c r="O10" s="79"/>
    </row>
    <row r="11" spans="1:16" ht="13.5">
      <c r="C11" s="78"/>
      <c r="L11" s="788" t="str">
        <f>+表紙!L34</f>
        <v>令和   7年    月    日</v>
      </c>
      <c r="M11" s="789"/>
      <c r="N11" s="789"/>
      <c r="O11" s="790"/>
    </row>
    <row r="12" spans="1:16" ht="13.15" customHeight="1">
      <c r="C12" s="78"/>
      <c r="O12" s="80"/>
    </row>
    <row r="13" spans="1:16" ht="13.5">
      <c r="C13" s="791" t="str">
        <f>+表紙!C36</f>
        <v>横浜市長</v>
      </c>
      <c r="D13" s="792"/>
      <c r="E13" s="792"/>
      <c r="F13" s="792"/>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80" t="str">
        <f>+表紙!J39</f>
        <v>横浜市保土ヶ谷区西久保町６</v>
      </c>
      <c r="K16" s="780"/>
      <c r="L16" s="781"/>
      <c r="M16" s="781"/>
      <c r="N16" s="781"/>
      <c r="O16" s="782"/>
    </row>
    <row r="17" spans="1:15" ht="26.25" customHeight="1">
      <c r="C17" s="78"/>
      <c r="H17" s="23" t="s">
        <v>7</v>
      </c>
      <c r="I17" s="23"/>
      <c r="J17" s="780" t="str">
        <f>+表紙!J40</f>
        <v>横浜コンクリート株式会社
代表取締役社長　松尾　達也</v>
      </c>
      <c r="K17" s="780"/>
      <c r="L17" s="781"/>
      <c r="M17" s="781"/>
      <c r="N17" s="781"/>
      <c r="O17" s="782"/>
    </row>
    <row r="18" spans="1:15">
      <c r="C18" s="78"/>
      <c r="J18" s="21" t="s">
        <v>8</v>
      </c>
      <c r="O18" s="79"/>
    </row>
    <row r="19" spans="1:15">
      <c r="C19" s="78"/>
      <c r="J19" s="24" t="s">
        <v>9</v>
      </c>
      <c r="K19" s="24"/>
      <c r="L19" s="746" t="str">
        <f>IF(+表紙!L42="","",+表紙!L42)</f>
        <v>０４５－３３１－８６６１</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横浜コンクリート株式会社</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2006</v>
      </c>
      <c r="N25" s="770"/>
      <c r="O25" s="771"/>
    </row>
    <row r="26" spans="1:15" ht="18" customHeight="1">
      <c r="C26" s="457" t="s">
        <v>11</v>
      </c>
      <c r="D26" s="489"/>
      <c r="E26" s="490"/>
      <c r="F26" s="756" t="str">
        <f>+表紙!F49</f>
        <v>横浜市保土ヶ谷区西久保町６</v>
      </c>
      <c r="G26" s="757"/>
      <c r="H26" s="757"/>
      <c r="I26" s="757"/>
      <c r="J26" s="757"/>
      <c r="K26" s="757"/>
      <c r="L26" s="126" t="s">
        <v>172</v>
      </c>
      <c r="M26" s="222"/>
      <c r="N26" s="760" t="str">
        <f>IF(+表紙!N49="","",+表紙!N49)</f>
        <v>045-331-8661</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Ｅ21－窯業・土石製品製造業</v>
      </c>
      <c r="G29" s="773"/>
      <c r="H29" s="773"/>
      <c r="I29" s="773"/>
      <c r="J29" s="30" t="s">
        <v>47</v>
      </c>
      <c r="K29" s="30"/>
      <c r="L29" s="774" t="str">
        <f>+表紙!L52</f>
        <v>生コンクリートの製造・販売</v>
      </c>
      <c r="M29" s="774"/>
      <c r="N29" s="775"/>
      <c r="O29" s="776"/>
    </row>
    <row r="30" spans="1:15" ht="22.5" customHeight="1">
      <c r="C30" s="295"/>
      <c r="D30" s="306" t="s">
        <v>19</v>
      </c>
      <c r="E30" s="307" t="s">
        <v>365</v>
      </c>
      <c r="F30" s="772" t="s">
        <v>366</v>
      </c>
      <c r="G30" s="545"/>
      <c r="H30" s="777"/>
      <c r="I30" s="772" t="s">
        <v>367</v>
      </c>
      <c r="J30" s="547"/>
      <c r="K30" s="548"/>
      <c r="L30" s="778">
        <f>+表紙!L53</f>
        <v>1321</v>
      </c>
      <c r="M30" s="779"/>
      <c r="N30" s="308" t="s">
        <v>368</v>
      </c>
      <c r="O30" s="309"/>
    </row>
    <row r="31" spans="1:15" ht="22.5" customHeight="1">
      <c r="C31" s="295"/>
      <c r="D31" s="294"/>
      <c r="E31" s="310"/>
      <c r="F31" s="772" t="s">
        <v>369</v>
      </c>
      <c r="G31" s="545"/>
      <c r="H31" s="777"/>
      <c r="I31" s="773" t="s">
        <v>370</v>
      </c>
      <c r="J31" s="547"/>
      <c r="K31" s="547"/>
      <c r="L31" s="778">
        <f>+表紙!L54</f>
        <v>0</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11</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18524</v>
      </c>
      <c r="I40" s="240" t="s">
        <v>4</v>
      </c>
      <c r="J40" s="525" t="s">
        <v>324</v>
      </c>
      <c r="K40" s="526"/>
      <c r="L40" s="527"/>
      <c r="M40" s="741">
        <f>+表紙!M63</f>
        <v>4924</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t="str">
        <f>+表紙!M64</f>
        <v>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4924</v>
      </c>
      <c r="N42" s="742">
        <f>+表紙!N65</f>
        <v>0</v>
      </c>
      <c r="O42" s="180" t="s">
        <v>4</v>
      </c>
    </row>
    <row r="43" spans="3:15" ht="24.75" customHeight="1">
      <c r="C43" s="175"/>
      <c r="D43" s="513" t="s">
        <v>303</v>
      </c>
      <c r="E43" s="514"/>
      <c r="F43" s="514"/>
      <c r="G43" s="515"/>
      <c r="H43" s="245">
        <f>+表紙!H66</f>
        <v>13600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15" customHeight="1">
      <c r="A54" s="21"/>
      <c r="B54" s="21"/>
      <c r="C54" s="181">
        <v>3</v>
      </c>
      <c r="D54" s="511" t="s">
        <v>443</v>
      </c>
      <c r="E54" s="511"/>
      <c r="F54" s="511"/>
      <c r="G54" s="511"/>
      <c r="H54" s="511"/>
      <c r="I54" s="511"/>
      <c r="J54" s="511"/>
      <c r="K54" s="511"/>
      <c r="L54" s="511"/>
      <c r="M54" s="511"/>
      <c r="N54" s="511"/>
      <c r="O54" s="512"/>
    </row>
    <row r="55" spans="1:15" ht="28.15"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15"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15" customHeight="1">
      <c r="A68" s="21"/>
      <c r="B68" s="21"/>
      <c r="C68" s="181"/>
      <c r="D68" s="182" t="s">
        <v>310</v>
      </c>
      <c r="E68" s="511" t="s">
        <v>408</v>
      </c>
      <c r="F68" s="511"/>
      <c r="G68" s="511"/>
      <c r="H68" s="511"/>
      <c r="I68" s="511"/>
      <c r="J68" s="511"/>
      <c r="K68" s="511"/>
      <c r="L68" s="511"/>
      <c r="M68" s="511"/>
      <c r="N68" s="511"/>
      <c r="O68" s="512"/>
    </row>
    <row r="69" spans="1:15" ht="28.15" customHeight="1">
      <c r="A69" s="21"/>
      <c r="B69" s="21"/>
      <c r="C69" s="181"/>
      <c r="D69" s="182" t="s">
        <v>311</v>
      </c>
      <c r="E69" s="511" t="s">
        <v>316</v>
      </c>
      <c r="F69" s="511"/>
      <c r="G69" s="511"/>
      <c r="H69" s="511"/>
      <c r="I69" s="511"/>
      <c r="J69" s="511"/>
      <c r="K69" s="511"/>
      <c r="L69" s="511"/>
      <c r="M69" s="511"/>
      <c r="N69" s="511"/>
      <c r="O69" s="512"/>
    </row>
    <row r="70" spans="1:15" ht="28.15"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21"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横浜コンクリート株式会社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13834</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v>3666</v>
      </c>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v>13834</v>
      </c>
      <c r="Q18" s="610"/>
      <c r="R18" s="610"/>
      <c r="S18" s="610"/>
      <c r="T18" s="52" t="s">
        <v>13</v>
      </c>
      <c r="U18"/>
      <c r="V18" s="247"/>
      <c r="W18"/>
      <c r="X18" s="193"/>
      <c r="Y18" s="603">
        <f>+ROUND(AH9,1)+ROUND(AH12,1)+ROUND(AH15,1)+AH18</f>
        <v>3666</v>
      </c>
      <c r="Z18" s="604"/>
      <c r="AA18" s="604"/>
      <c r="AB18" s="52" t="s">
        <v>4</v>
      </c>
      <c r="AC18" s="192"/>
      <c r="AD18" s="192"/>
      <c r="AE18" s="582"/>
      <c r="AH18" s="587">
        <f>+ROUND(AO18,1)+ROUND(AO21,1)</f>
        <v>3666</v>
      </c>
      <c r="AI18" s="574"/>
      <c r="AJ18" s="574"/>
      <c r="AK18" s="574"/>
      <c r="AL18" s="44" t="s">
        <v>13</v>
      </c>
      <c r="AM18" s="55"/>
      <c r="AO18" s="272">
        <f>+ROUND(AU16,1)+ROUND(AU17,1)+ROUND(AU18,1)</f>
        <v>3666</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10168</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18500</v>
      </c>
      <c r="E24" s="584"/>
      <c r="F24" s="584"/>
      <c r="G24" s="194" t="s">
        <v>198</v>
      </c>
      <c r="H24" s="573">
        <f>+F12</f>
        <v>13834</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3666</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13600</v>
      </c>
      <c r="E27" s="584"/>
      <c r="F27" s="584"/>
      <c r="G27" s="194" t="s">
        <v>198</v>
      </c>
      <c r="H27" s="573">
        <f>+Y21</f>
        <v>10168</v>
      </c>
      <c r="I27" s="574"/>
      <c r="J27" s="194" t="s">
        <v>198</v>
      </c>
      <c r="M27" s="582"/>
      <c r="P27" s="587">
        <f>+R30+ROUND(R33,1)</f>
        <v>0</v>
      </c>
      <c r="Q27" s="633"/>
      <c r="R27" s="633"/>
      <c r="S27" s="633"/>
      <c r="T27" s="44" t="s">
        <v>38</v>
      </c>
      <c r="U27" s="64"/>
      <c r="V27" s="64"/>
      <c r="Y27" s="62" t="s">
        <v>39</v>
      </c>
      <c r="Z27" s="65"/>
      <c r="AH27" s="53"/>
      <c r="AI27" s="53"/>
      <c r="AJ27" s="53"/>
      <c r="AK27" s="53"/>
      <c r="AL27" s="603">
        <f>+AH18+P27</f>
        <v>3666</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4900</v>
      </c>
      <c r="E29" s="584"/>
      <c r="F29" s="584"/>
      <c r="G29" s="194" t="s">
        <v>198</v>
      </c>
      <c r="H29" s="573">
        <f>+AL27</f>
        <v>3666</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4900</v>
      </c>
      <c r="E31" s="584"/>
      <c r="F31" s="584"/>
      <c r="G31" s="194" t="s">
        <v>198</v>
      </c>
      <c r="H31" s="573">
        <f>+AS24</f>
        <v>3666</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横浜コンクリート株式会社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横浜コンクリート株式会社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横浜コンクリート株式会社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横浜コンクリート株式会社</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15"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c r="AV20" s="438" t="s">
        <v>198</v>
      </c>
      <c r="AW20" s="659"/>
      <c r="AX20" s="659"/>
    </row>
    <row r="21" spans="2:51"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0</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t="str">
        <f>IF(SUM(F12,F15)&gt;0,SUM(P12,P21,AH9,AS24,AS27,AS31)/SUM(F12,F15)*100,"")</f>
        <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t="str">
        <f>IF(SUM(F12,F15)&gt;0,SUM(P21,AS27,AS31,AU9,AU20)/SUM(F12,F15)*100,"")</f>
        <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横浜コンクリート株式会社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横浜コンクリート株式会社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15"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