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8976"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<sst xmlns="http://schemas.openxmlformats.org/spreadsheetml/2006/main" count="3304" uniqueCount="474">
  <si>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</si>
  <si>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</si>
  <si>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</si>
  <si>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</si>
  <si>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</si>
  <si>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</si>
  <si>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</si>
  <si>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</si>
  <si>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</si>
  <si>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</si>
  <si>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</si>
  <si>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</si>
  <si>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</si>
  <si>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</si>
  <si>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</si>
  <si>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</si>
  <si>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</si>
  <si>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</si>
  <si>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</si>
  <si>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</si>
  <si>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</si>
  <si>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</si>
  <si>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</si>
  <si>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</si>
  <si>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</si>
  <si>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</si>
  <si>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</si>
  <si>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</si>
  <si>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</si>
  <si>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</si>
  <si>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</si>
  <si>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</si>
  <si>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</si>
  <si>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</si>
  <si>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</si>
  <si>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</si>
  <si>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</si>
  <si>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</si>
  <si>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</si>
  <si>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</si>
  <si>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</si>
  <si>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</si>
  <si>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</si>
  <si>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</si>
  <si>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</si>
  <si>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</si>
  <si>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</si>
  <si>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</si>
  <si>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</si>
  <si>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</si>
  <si>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</si>
  <si>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</si>
  <si>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</si>
  <si>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</si>
  <si>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</si>
  <si>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</si>
  <si>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</si>
  <si>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</si>
  <si>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</si>
  <si>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</si>
  <si>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</si>
  <si>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</si>
  <si>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</si>
  <si>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</si>
  <si>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</si>
  <si>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</si>
  <si>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</si>
  <si>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</si>
  <si>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</si>
  <si>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</si>
  <si>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</si>
  <si>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</si>
  <si>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</si>
  <si>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</si>
  <si>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</si>
  <si>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</si>
  <si>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</si>
  <si>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</si>
  <si>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</si>
  <si>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</si>
  <si>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</si>
  <si>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</si>
  <si>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</si>
  <si>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</si>
  <si>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</si>
  <si>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</si>
  <si>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</si>
  <si>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</si>
  <si>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</si>
  <si>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</si>
  <si>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</si>
  <si>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</si>
  <si>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</si>
  <si>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</si>
  <si>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</si>
  <si>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</si>
  <si>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</si>
  <si>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</si>
  <si>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</si>
  <si>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</si>
  <si>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</si>
  <si>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</si>
  <si>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</si>
  <si>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</si>
  <si>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</si>
  <si>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</si>
  <si>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</si>
  <si>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</si>
  <si>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</si>
  <si>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</si>
  <si>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</si>
  <si>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</si>
  <si>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</si>
  <si>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</si>
  <si>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</si>
  <si>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</si>
  <si>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</si>
  <si>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</si>
  <si>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</si>
  <si>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</si>
  <si>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</si>
  <si>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</si>
  <si>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</si>
  <si>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</si>
  <si>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</si>
  <si>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</si>
  <si>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</si>
  <si>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</si>
  <si>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</si>
  <si>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</si>
  <si>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</si>
  <si>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</si>
  <si>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</si>
  <si>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</si>
  <si>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</si>
  <si>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</si>
  <si>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</si>
  <si>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</si>
  <si>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</si>
  <si>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</si>
  <si>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</si>
  <si>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</si>
  <si>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</si>
  <si>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</si>
  <si>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</si>
  <si>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</si>
  <si>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</si>
  <si>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</si>
  <si>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</si>
  <si>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</si>
  <si>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</si>
  <si>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</si>
  <si>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</si>
  <si>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</si>
  <si>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</si>
  <si>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</si>
  <si>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</si>
  <si>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</si>
  <si>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</si>
  <si>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</si>
  <si>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</si>
  <si>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</si>
  <si>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</si>
  <si>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</si>
  <si>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</si>
  <si>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</si>
  <si>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</si>
  <si>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</si>
  <si>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</si>
  <si>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</si>
  <si>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</si>
  <si>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</si>
  <si>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</si>
  <si>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</si>
  <si>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</si>
  <si>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</si>
  <si>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</si>
  <si>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</si>
  <si>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</si>
  <si>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</si>
  <si>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</si>
  <si>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</si>
  <si>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</si>
  <si>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</si>
  <si>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</si>
  <si>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</si>
  <si>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</si>
  <si>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</si>
  <si>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</si>
  <si>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</si>
  <si>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</si>
  <si>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</si>
  <si>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</si>
  <si>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</si>
  <si>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</si>
  <si>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</si>
  <si>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</si>
  <si>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</si>
  <si>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</si>
  <si>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</si>
  <si>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</si>
  <si>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</si>
  <si>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</si>
  <si>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</si>
  <si>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</si>
  <si>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</si>
  <si>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</si>
  <si>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</si>
  <si>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</si>
  <si>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</si>
  <si>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</si>
  <si>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</si>
  <si>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</si>
  <si>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</si>
  <si>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</si>
  <si>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</si>
  <si>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</si>
  <si>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</si>
  <si>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</si>
  <si>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</si>
  <si>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</si>
  <si>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</si>
  <si>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</si>
  <si>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</si>
  <si>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</si>
  <si>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</si>
  <si>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</si>
  <si>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</si>
  <si>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</si>
  <si>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</si>
  <si>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</si>
  <si>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</si>
  <si>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</si>
  <si>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</si>
  <si>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</si>
  <si>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</si>
  <si>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</si>
  <si>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</si>
  <si>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</si>
  <si>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</si>
  <si>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</si>
  <si>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</si>
  <si>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</si>
  <si>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</si>
  <si>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</si>
  <si>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</si>
  <si>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</si>
  <si>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</si>
  <si>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</si>
  <si>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</si>
  <si>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</si>
  <si>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</si>
  <si>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</si>
  <si>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</si>
  <si>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</si>
  <si>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</si>
  <si>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</si>
  <si>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</si>
  <si>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</si>
  <si>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</si>
  <si>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</si>
  <si>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</si>
  <si>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</si>
  <si>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</si>
  <si>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</si>
  <si>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</si>
  <si>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</si>
  <si>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</si>
  <si>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</si>
  <si>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</si>
  <si>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</si>
  <si>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</si>
  <si>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</si>
  <si>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</si>
  <si>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</si>
  <si>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</si>
  <si>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</si>
  <si>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</si>
  <si>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</si>
  <si>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</si>
  <si>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</si>
  <si>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</si>
  <si>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</si>
  <si>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</si>
  <si>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</si>
  <si>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</si>
  <si>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</si>
  <si>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</si>
  <si>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</si>
  <si>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</si>
  <si>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</si>
  <si>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</si>
  <si>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</si>
  <si>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</si>
  <si>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</si>
  <si>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</si>
  <si>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</si>
  <si>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</si>
  <si>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</si>
  <si>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</si>
  <si>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</si>
  <si>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</si>
  <si>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</si>
  <si>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</si>
  <si>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</si>
  <si>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</si>
  <si>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</si>
  <si>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</si>
  <si>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</si>
  <si>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</si>
  <si>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</si>
  <si>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</si>
  <si>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</si>
  <si>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</si>
  <si>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</si>
  <si>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</si>
  <si>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</si>
  <si>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</si>
  <si>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</si>
  <si>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</si>
  <si>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</si>
  <si>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</si>
  <si>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</si>
  <si>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</si>
  <si>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</si>
  <si>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</si>
  <si>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</si>
  <si>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</si>
  <si>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</si>
  <si>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</si>
  <si>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</si>
  <si>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</si>
  <si>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</si>
  <si>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</si>
  <si>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</si>
  <si>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</si>
  <si>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</si>
  <si>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</si>
  <si>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</si>
  <si>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</si>
  <si>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</si>
  <si>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</si>
  <si>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</si>
  <si>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</si>
  <si>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</si>
  <si>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</si>
  <si>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</si>
  <si>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</si>
  <si>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</si>
  <si>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</si>
  <si>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</si>
  <si>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</si>
  <si>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</si>
  <si>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</si>
  <si>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</si>
  <si>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</si>
  <si>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</si>
  <si>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</si>
  <si>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</si>
  <si>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</si>
  <si>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</si>
  <si>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</si>
  <si>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</si>
  <si>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</si>
  <si>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</si>
  <si>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</si>
  <si>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</si>
  <si>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</si>
  <si>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</si>
  <si>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</si>
  <si>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</si>
  <si>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</si>
  <si>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</si>
  <si>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</si>
  <si>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</si>
  <si>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</si>
  <si>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</si>
  <si>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</si>
  <si>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</si>
  <si>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</si>
  <si>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</si>
  <si>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</si>
  <si>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</si>
  <si>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</si>
  <si>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</si>
  <si>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</si>
  <si>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</si>
  <si>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</si>
  <si>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</si>
  <si>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</si>
  <si>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</si>
  <si>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</si>
  <si>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</si>
  <si>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</si>
  <si>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</si>
  <si>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</si>
  <si>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</si>
  <si>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</si>
  <si>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</si>
  <si>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</si>
  <si>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</si>
  <si>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</si>
  <si>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</si>
  <si>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</si>
  <si>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</si>
  <si>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</si>
  <si>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</si>
  <si>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</si>
  <si>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</si>
  <si>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</si>
  <si>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</si>
  <si>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</si>
  <si>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</si>
  <si>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</si>
  <si>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</si>
  <si>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</si>
  <si>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</si>
  <si>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</si>
  <si>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</si>
  <si>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</si>
  <si>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</si>
  <si>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</si>
  <si>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</si>
  <si>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</si>
  <si>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</si>
  <si>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</si>
  <si>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</si>
  <si>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</si>
  <si>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</si>
  <si>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</si>
  <si>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</si>
  <si>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</si>
  <si>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</si>
  <si>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</si>
  <si>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</si>
  <si>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</si>
  <si>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</si>
  <si>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</si>
  <si>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</si>
  <si>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</si>
  <si>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</si>
  <si>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</si>
  <si>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</si>
  <si>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</si>
  <si>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</si>
  <si>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</si>
  <si>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</si>
  <si>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</si>
  <si>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</si>
  <si>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</si>
  <si>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</si>
  <si>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</si>
  <si>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</si>
  <si>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</si>
  <si>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</si>
  <si>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</si>
  <si>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</si>
  <si>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</si>
  <si>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</si>
  <si>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</si>
  <si>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</si>
  <si>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</si>
  <si>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</si>
  <si>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横浜市中区本町６丁目50番地の10</t>
    <phoneticPr fontId="3"/>
  </si>
  <si>
    <t>横浜市水道事業管理者
水道局長　 山    岡　 秀　  一</t>
    <phoneticPr fontId="3"/>
  </si>
  <si>
    <t>横浜市水道局小雀浄水場</t>
    <phoneticPr fontId="3"/>
  </si>
  <si>
    <t>横浜市戸塚区小雀町２４７０番地</t>
    <phoneticPr fontId="3"/>
  </si>
  <si>
    <t>045(851)1731</t>
    <phoneticPr fontId="3"/>
  </si>
  <si>
    <t>Ｆ－電気・ガス・熱供給・水道業</t>
    <phoneticPr fontId="3"/>
  </si>
  <si>
    <t>上水道及び工業用水事業</t>
    <phoneticPr fontId="3"/>
  </si>
  <si>
    <t>横浜市長</t>
    <phoneticPr fontId="3"/>
  </si>
  <si>
    <t>045-851-1731</t>
    <phoneticPr fontId="3"/>
  </si>
  <si>
    <t>○</t>
  </si>
  <si>
    <t>令和  ７年  ６月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</si>
</sst>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10" zoomScaleNormal="100" zoomScaleSheetLayoutView="100" workbookViewId="0">
      <selection activeCell="V25" sqref="V25"/>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2">
      <c r="C19" s="24" t="s">
        <v>3</v>
      </c>
      <c r="Q19" s="24"/>
      <c r="R19" s="99"/>
      <c r="S19" s="100"/>
    </row>
    <row r="20" spans="1:54" ht="13.2">
      <c r="C20" s="538"/>
      <c r="D20" s="539"/>
      <c r="E20" s="24" t="s">
        <v>49</v>
      </c>
      <c r="Q20" s="24"/>
      <c r="R20" s="100"/>
      <c r="S20" s="100"/>
    </row>
    <row r="21" spans="1:54" ht="13.2">
      <c r="C21" s="542" t="s">
        <v>354</v>
      </c>
      <c r="D21" s="543"/>
      <c r="E21" s="24" t="s">
        <v>344</v>
      </c>
      <c r="Q21" s="24"/>
      <c r="R21" s="100"/>
      <c r="S21" s="100"/>
    </row>
    <row r="22" spans="1:54" ht="13.2">
      <c r="C22" s="565" t="s">
        <v>355</v>
      </c>
      <c r="D22" s="566"/>
      <c r="E22" s="24" t="s">
        <v>1</v>
      </c>
      <c r="Q22" s="24"/>
      <c r="R22" s="100"/>
      <c r="S22" s="100"/>
    </row>
    <row r="23" spans="1:54" ht="13.2">
      <c r="C23" s="567" t="s">
        <v>356</v>
      </c>
      <c r="D23" s="568"/>
      <c r="E23" s="24" t="s">
        <v>46</v>
      </c>
      <c r="Q23" s="24"/>
      <c r="R23" s="99"/>
      <c r="S23" s="100"/>
    </row>
    <row r="24" spans="1:54" ht="13.2">
      <c r="C24" s="569" t="s">
        <v>357</v>
      </c>
      <c r="D24" s="570"/>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472</v>
      </c>
      <c r="O28" s="296" t="s">
        <v>155</v>
      </c>
      <c r="Q28" s="24"/>
      <c r="R28" s="99"/>
      <c r="S28" s="100"/>
    </row>
    <row r="29" spans="1:54" ht="13.2">
      <c r="C29" s="582" t="s">
        <v>390</v>
      </c>
      <c r="D29" s="583"/>
      <c r="E29" s="583"/>
      <c r="F29" s="583"/>
      <c r="G29" s="583"/>
      <c r="H29" s="583"/>
      <c r="I29" s="583"/>
      <c r="J29" s="583"/>
      <c r="K29" s="583"/>
      <c r="L29" s="583"/>
      <c r="M29" s="583"/>
      <c r="N29" s="583"/>
      <c r="O29" s="583"/>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595" t="s">
        <v>473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563" t="s">
        <v>470</v>
      </c>
      <c r="D36" s="564"/>
      <c r="E36" s="564"/>
      <c r="F36" s="564"/>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464</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467</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465</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2003</v>
      </c>
      <c r="N48" s="602"/>
      <c r="O48" s="603"/>
    </row>
    <row r="49" spans="3:21" ht="18" customHeight="1">
      <c r="C49" s="552" t="s">
        <v>11</v>
      </c>
      <c r="D49" s="584"/>
      <c r="E49" s="585"/>
      <c r="F49" s="571" t="s">
        <v>466</v>
      </c>
      <c r="G49" s="572"/>
      <c r="H49" s="572"/>
      <c r="I49" s="572"/>
      <c r="J49" s="572"/>
      <c r="K49" s="572"/>
      <c r="L49" s="463" t="s">
        <v>172</v>
      </c>
      <c r="M49" s="466"/>
      <c r="N49" s="604" t="s">
        <v>471</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468</v>
      </c>
      <c r="G52" s="640"/>
      <c r="H52" s="640"/>
      <c r="I52" s="640"/>
      <c r="J52" s="36" t="s">
        <v>47</v>
      </c>
      <c r="K52" s="36"/>
      <c r="L52" s="641" t="s">
        <v>469</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82</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2789.6</v>
      </c>
      <c r="I63" s="292" t="s">
        <v>4</v>
      </c>
      <c r="J63" s="623" t="s">
        <v>324</v>
      </c>
      <c r="K63" s="624"/>
      <c r="L63" s="625"/>
      <c r="M63" s="621">
        <f>+別紙!AA14</f>
        <v>2789.6</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2750.5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2"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22"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8" zoomScaleNormal="100" workbookViewId="0">
      <selection activeCell="AA30" sqref="AA30:AE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0.6</v>
      </c>
      <c r="Q27" s="733"/>
      <c r="R27" s="733"/>
      <c r="S27" s="733"/>
      <c r="T27" s="54" t="s">
        <v>38</v>
      </c>
      <c r="U27" s="74"/>
      <c r="V27" s="74"/>
      <c r="Y27" s="72" t="s">
        <v>39</v>
      </c>
      <c r="Z27" s="75"/>
      <c r="AH27" s="63"/>
      <c r="AI27" s="63"/>
      <c r="AJ27" s="63"/>
      <c r="AK27" s="63"/>
      <c r="AL27" s="703">
        <f>+AH18+P27</f>
        <v>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Y38" sqref="Y38"/>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5" zoomScaleNormal="100" workbookViewId="0">
      <selection activeCell="AK46" sqref="AK46"/>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Y9" sqref="Y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横浜市水道局小雀浄水場</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L31" sqref="L3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横浜市水道局小雀浄水場</v>
      </c>
      <c r="Q6" s="793"/>
      <c r="R6" s="793"/>
      <c r="S6" s="793"/>
      <c r="T6" s="793"/>
      <c r="U6" s="793"/>
      <c r="V6" s="788"/>
      <c r="W6" s="788"/>
      <c r="X6" s="788"/>
      <c r="Y6" s="788"/>
      <c r="Z6" s="788"/>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2750</v>
      </c>
      <c r="I9" s="392">
        <f>IF(OR(ｳ.廃油!D24&gt;0,ｳ.廃油!D24&lt;0),ｳ.廃油!D24,IF(I$19&gt;0,"0",0))</f>
        <v>0.5</v>
      </c>
      <c r="J9" s="392">
        <f>IF(OR(ｴ.廃酸!$D24&gt;0,ｴ.廃酸!$D24&lt;0),ｴ.廃酸!D24,IF(J$19&gt;0,"0",0))</f>
        <v>25</v>
      </c>
      <c r="K9" s="392">
        <f>IF(OR(ｵ.廃ｱﾙｶﾘ!$D24&gt;0,ｵ.廃ｱﾙｶﾘ!$D24&lt;0),ｵ.廃ｱﾙｶﾘ!D24,IF(K$19&gt;0,"0",0))</f>
        <v>0.1</v>
      </c>
      <c r="L9" s="392">
        <f>IF(OR(ｶ.廃ﾌﾟﾗ類!D24&gt;0,ｶ.廃ﾌﾟﾗ類!D24&lt;0),ｶ.廃ﾌﾟﾗ類!D24,IF(L$19&gt;0,"0",0))</f>
        <v>4</v>
      </c>
      <c r="M9" s="392">
        <f>IF(OR(ｷ.紙くず!D24&gt;0,ｷ.紙くず!D24&lt;0),ｷ.紙くず!D24,IF(M$19&gt;0,"0",0))</f>
        <v>0</v>
      </c>
      <c r="N9" s="392">
        <f>IF(OR(ｸ.木くず!D24&gt;0,ｸ.木くず!D24&lt;0),ｸ.木くず!D24,IF(N$19&gt;0,"0",0))</f>
        <v>1</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v>
      </c>
      <c r="T9" s="392">
        <f>IF(OR(ｾ.ｶﾞﾗｽ･ｺﾝｸﾘ･陶磁器くず!D24&gt;0,ｾ.ｶﾞﾗｽ･ｺﾝｸﾘ･陶磁器くず!D24&lt;0),ｾ.ｶﾞﾗｽ･ｺﾝｸﾘ･陶磁器くず!D24,IF(T$19&gt;0,"0",0))</f>
        <v>2</v>
      </c>
      <c r="U9" s="392">
        <f>IF(OR(ｿ.鉱さい!D24&gt;0,ｿ.鉱さい!D24&lt;0),ｿ.鉱さい!D24,IF(U$19&gt;0,"0",0))</f>
        <v>0</v>
      </c>
      <c r="V9" s="392">
        <f>IF(OR(ﾀ.がれき類!D24&gt;0,ﾀ.がれき類!D24&lt;0),ﾀ.がれき類!D24,IF(V$19&gt;0,"0",0))</f>
        <v>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v>
      </c>
      <c r="AA9" s="394">
        <f>IF(SUM(G9:Z9)&gt;0,SUM(G9:Z9),IF(AA$19&gt;0,"0",0))</f>
        <v>2789.6</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2750</v>
      </c>
      <c r="I14" s="398">
        <f>IF(OR(ｳ.廃油!D29&gt;0,ｳ.廃油!D29&lt;0),ｳ.廃油!D29,IF(I$19&gt;0,"0",0))</f>
        <v>0.5</v>
      </c>
      <c r="J14" s="398">
        <f>IF(OR(ｴ.廃酸!$D29&gt;0,ｴ.廃酸!$D29&lt;0),ｴ.廃酸!D29,IF(J$19&gt;0,"0",0))</f>
        <v>25</v>
      </c>
      <c r="K14" s="398">
        <f>IF(OR(ｵ.廃ｱﾙｶﾘ!$D29&gt;0,ｵ.廃ｱﾙｶﾘ!$D29&lt;0),ｵ.廃ｱﾙｶﾘ!D29,IF(K$19&gt;0,"0",0))</f>
        <v>0.1</v>
      </c>
      <c r="L14" s="398">
        <f>IF(OR(ｶ.廃ﾌﾟﾗ類!D29&gt;0,ｶ.廃ﾌﾟﾗ類!D29&lt;0),ｶ.廃ﾌﾟﾗ類!D29,IF(L$19&gt;0,"0",0))</f>
        <v>4</v>
      </c>
      <c r="M14" s="398">
        <f>IF(OR(ｷ.紙くず!D29&gt;0,ｷ.紙くず!D29&lt;0),ｷ.紙くず!D29,IF(M$19&gt;0,"0",0))</f>
        <v>0</v>
      </c>
      <c r="N14" s="398">
        <f>IF(OR(ｸ.木くず!D29&gt;0,ｸ.木くず!D29&lt;0),ｸ.木くず!D29,IF(N$19&gt;0,"0",0))</f>
        <v>1</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v>
      </c>
      <c r="T14" s="398">
        <f>IF(OR(ｾ.ｶﾞﾗｽ･ｺﾝｸﾘ･陶磁器くず!D29&gt;0,ｾ.ｶﾞﾗｽ･ｺﾝｸﾘ･陶磁器くず!D29&lt;0),ｾ.ｶﾞﾗｽ･ｺﾝｸﾘ･陶磁器くず!D29,IF(T$19&gt;0,"0",0))</f>
        <v>2</v>
      </c>
      <c r="U14" s="398">
        <f>IF(OR(ｿ.鉱さい!D29&gt;0,ｿ.鉱さい!D29&lt;0),ｿ.鉱さい!D29,IF(U$19&gt;0,"0",0))</f>
        <v>0</v>
      </c>
      <c r="V14" s="398">
        <f>IF(OR(ﾀ.がれき類!D29&gt;0,ﾀ.がれき類!D29&lt;0),ﾀ.がれき類!D29,IF(V$19&gt;0,"0",0))</f>
        <v>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v>
      </c>
      <c r="AA14" s="400">
        <f t="shared" si="0"/>
        <v>2789.6</v>
      </c>
    </row>
    <row r="15" spans="2:27" ht="20.399999999999999"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t="str">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2750</v>
      </c>
      <c r="I16" s="398">
        <f>IF(OR(ｳ.廃油!D31&gt;0,ｳ.廃油!D31&lt;0),ｳ.廃油!D31,IF(I$19&gt;0,"0",0))</f>
        <v>0.5</v>
      </c>
      <c r="J16" s="398" t="str">
        <f>IF(OR(ｴ.廃酸!$D31&gt;0,ｴ.廃酸!$D31&lt;0),ｴ.廃酸!D31,IF(J$19&gt;0,"0",0))</f>
        <v>0</v>
      </c>
      <c r="K16" s="398" t="str">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2750.5</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2791.8</v>
      </c>
      <c r="I19" s="404">
        <f t="shared" si="1"/>
        <v>0.9</v>
      </c>
      <c r="J19" s="404">
        <f t="shared" si="1"/>
        <v>17</v>
      </c>
      <c r="K19" s="404">
        <f t="shared" si="1"/>
        <v>0.2</v>
      </c>
      <c r="L19" s="404">
        <f t="shared" si="1"/>
        <v>3.3</v>
      </c>
      <c r="M19" s="404">
        <f t="shared" si="1"/>
        <v>0</v>
      </c>
      <c r="N19" s="404">
        <f t="shared" si="1"/>
        <v>0</v>
      </c>
      <c r="O19" s="404">
        <f t="shared" si="1"/>
        <v>0</v>
      </c>
      <c r="P19" s="404">
        <f t="shared" si="1"/>
        <v>0</v>
      </c>
      <c r="Q19" s="404">
        <f t="shared" si="1"/>
        <v>0</v>
      </c>
      <c r="R19" s="404">
        <f t="shared" si="1"/>
        <v>0</v>
      </c>
      <c r="S19" s="404">
        <f t="shared" si="1"/>
        <v>0.6</v>
      </c>
      <c r="T19" s="404">
        <f t="shared" si="1"/>
        <v>0</v>
      </c>
      <c r="U19" s="404">
        <f t="shared" si="1"/>
        <v>0</v>
      </c>
      <c r="V19" s="404">
        <f t="shared" si="1"/>
        <v>0</v>
      </c>
      <c r="W19" s="404">
        <f t="shared" si="1"/>
        <v>0</v>
      </c>
      <c r="X19" s="404">
        <f t="shared" si="1"/>
        <v>0</v>
      </c>
      <c r="Y19" s="404">
        <f t="shared" si="1"/>
        <v>0</v>
      </c>
      <c r="Z19" s="405">
        <f t="shared" si="1"/>
        <v>0</v>
      </c>
      <c r="AA19" s="406">
        <f t="shared" ref="AA19:AA25" si="2">SUM(G19:Z19)</f>
        <v>2813.8</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2791.8</v>
      </c>
      <c r="I41" s="440">
        <f t="shared" si="8"/>
        <v>0.9</v>
      </c>
      <c r="J41" s="440">
        <f t="shared" si="8"/>
        <v>17</v>
      </c>
      <c r="K41" s="440">
        <f t="shared" si="8"/>
        <v>0.2</v>
      </c>
      <c r="L41" s="440">
        <f t="shared" si="8"/>
        <v>3.3</v>
      </c>
      <c r="M41" s="440">
        <f t="shared" si="8"/>
        <v>0</v>
      </c>
      <c r="N41" s="440">
        <f t="shared" si="8"/>
        <v>0</v>
      </c>
      <c r="O41" s="440">
        <f t="shared" si="8"/>
        <v>0</v>
      </c>
      <c r="P41" s="440">
        <f t="shared" si="8"/>
        <v>0</v>
      </c>
      <c r="Q41" s="440">
        <f t="shared" si="8"/>
        <v>0</v>
      </c>
      <c r="R41" s="440">
        <f t="shared" si="8"/>
        <v>0</v>
      </c>
      <c r="S41" s="440">
        <f t="shared" si="8"/>
        <v>0.6</v>
      </c>
      <c r="T41" s="440">
        <f t="shared" si="8"/>
        <v>0</v>
      </c>
      <c r="U41" s="440">
        <f t="shared" si="8"/>
        <v>0</v>
      </c>
      <c r="V41" s="440">
        <f t="shared" si="8"/>
        <v>0</v>
      </c>
      <c r="W41" s="440">
        <f t="shared" si="8"/>
        <v>0</v>
      </c>
      <c r="X41" s="440">
        <f t="shared" si="8"/>
        <v>0</v>
      </c>
      <c r="Y41" s="440">
        <f t="shared" si="8"/>
        <v>0</v>
      </c>
      <c r="Z41" s="441">
        <f t="shared" si="8"/>
        <v>0</v>
      </c>
      <c r="AA41" s="442">
        <f t="shared" si="4"/>
        <v>2813.8</v>
      </c>
    </row>
    <row r="42" spans="2:27" ht="20.399999999999999" customHeight="1">
      <c r="B42" s="182"/>
      <c r="C42" s="821"/>
      <c r="D42" s="224"/>
      <c r="E42" s="222" t="s">
        <v>262</v>
      </c>
      <c r="F42" s="461"/>
      <c r="G42" s="431">
        <f t="shared" ref="G42:Z42" si="9">SUM(G43:G45)</f>
        <v>0</v>
      </c>
      <c r="H42" s="431">
        <f t="shared" si="9"/>
        <v>2791.8</v>
      </c>
      <c r="I42" s="431">
        <f t="shared" si="9"/>
        <v>0.9</v>
      </c>
      <c r="J42" s="431">
        <f t="shared" si="9"/>
        <v>17</v>
      </c>
      <c r="K42" s="431">
        <f t="shared" si="9"/>
        <v>0.2</v>
      </c>
      <c r="L42" s="431">
        <f t="shared" si="9"/>
        <v>3.3</v>
      </c>
      <c r="M42" s="431">
        <f t="shared" si="9"/>
        <v>0</v>
      </c>
      <c r="N42" s="431">
        <f t="shared" si="9"/>
        <v>0</v>
      </c>
      <c r="O42" s="431">
        <f t="shared" si="9"/>
        <v>0</v>
      </c>
      <c r="P42" s="431">
        <f t="shared" si="9"/>
        <v>0</v>
      </c>
      <c r="Q42" s="431">
        <f t="shared" si="9"/>
        <v>0</v>
      </c>
      <c r="R42" s="431">
        <f t="shared" si="9"/>
        <v>0</v>
      </c>
      <c r="S42" s="431">
        <f t="shared" si="9"/>
        <v>0.6</v>
      </c>
      <c r="T42" s="431">
        <f t="shared" si="9"/>
        <v>0</v>
      </c>
      <c r="U42" s="431">
        <f t="shared" si="9"/>
        <v>0</v>
      </c>
      <c r="V42" s="431">
        <f t="shared" si="9"/>
        <v>0</v>
      </c>
      <c r="W42" s="431">
        <f t="shared" si="9"/>
        <v>0</v>
      </c>
      <c r="X42" s="431">
        <f t="shared" si="9"/>
        <v>0</v>
      </c>
      <c r="Y42" s="431">
        <f t="shared" si="9"/>
        <v>0</v>
      </c>
      <c r="Z42" s="432">
        <f t="shared" si="9"/>
        <v>0</v>
      </c>
      <c r="AA42" s="433">
        <f t="shared" si="4"/>
        <v>2813.8</v>
      </c>
    </row>
    <row r="43" spans="2:27" ht="20.399999999999999" customHeight="1">
      <c r="B43" s="182"/>
      <c r="C43" s="821"/>
      <c r="D43" s="225"/>
      <c r="E43" s="220"/>
      <c r="F43" s="218" t="s">
        <v>235</v>
      </c>
      <c r="G43" s="434">
        <f>+ｱ.燃え殻!$AA$28</f>
        <v>0</v>
      </c>
      <c r="H43" s="434">
        <f>+ｲ.汚泥!$AA$28</f>
        <v>2791.8</v>
      </c>
      <c r="I43" s="434">
        <f>+ｳ.廃油!$AA$28</f>
        <v>0.9</v>
      </c>
      <c r="J43" s="434">
        <f>+ｴ.廃酸!$AA$28</f>
        <v>17</v>
      </c>
      <c r="K43" s="434">
        <f>+ｵ.廃ｱﾙｶﾘ!$AA$28</f>
        <v>0.2</v>
      </c>
      <c r="L43" s="434">
        <f>+ｶ.廃ﾌﾟﾗ類!$AA$28</f>
        <v>3.3</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0.6</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2813.8</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2791.8</v>
      </c>
      <c r="I47" s="443">
        <f>+ｳ.廃油!$AL$27</f>
        <v>0.9</v>
      </c>
      <c r="J47" s="443">
        <f>+ｴ.廃酸!$AL$27</f>
        <v>17</v>
      </c>
      <c r="K47" s="443">
        <f>+ｵ.廃ｱﾙｶﾘ!$AL$27</f>
        <v>0.2</v>
      </c>
      <c r="L47" s="443">
        <f>+ｶ.廃ﾌﾟﾗ類!$AL$27</f>
        <v>3.3</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0.6</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2813.8</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399999999999999" customHeight="1">
      <c r="B49" s="182"/>
      <c r="C49" s="188"/>
      <c r="D49" s="504" t="s">
        <v>190</v>
      </c>
      <c r="E49" s="813" t="s">
        <v>239</v>
      </c>
      <c r="F49" s="814"/>
      <c r="G49" s="517">
        <f>+ｱ.燃え殻!$AS$24</f>
        <v>0</v>
      </c>
      <c r="H49" s="517">
        <f>+ｲ.汚泥!$AS$24</f>
        <v>2791.8</v>
      </c>
      <c r="I49" s="517">
        <f>+ｳ.廃油!$AS$24</f>
        <v>0.9</v>
      </c>
      <c r="J49" s="517">
        <f>+ｴ.廃酸!$AS$24</f>
        <v>17</v>
      </c>
      <c r="K49" s="517">
        <f>+ｵ.廃ｱﾙｶﾘ!$AS$24</f>
        <v>0.2</v>
      </c>
      <c r="L49" s="517">
        <f>+ｶ.廃ﾌﾟﾗ類!$AS$24</f>
        <v>3.3</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0.6</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2813.8</v>
      </c>
    </row>
    <row r="50" spans="2:27" ht="20.399999999999999" customHeight="1">
      <c r="B50" s="182"/>
      <c r="C50" s="188"/>
      <c r="D50" s="505"/>
      <c r="E50" s="830" t="s">
        <v>449</v>
      </c>
      <c r="F50" s="831"/>
      <c r="G50" s="506"/>
      <c r="H50" s="506"/>
      <c r="I50" s="506"/>
      <c r="J50" s="506"/>
      <c r="K50" s="506"/>
      <c r="L50" s="449">
        <f>ｶ.廃ﾌﾟﾗ類!AU18</f>
        <v>0.2</v>
      </c>
      <c r="M50" s="506"/>
      <c r="N50" s="506"/>
      <c r="O50" s="506"/>
      <c r="P50" s="506"/>
      <c r="Q50" s="506"/>
      <c r="R50" s="506"/>
      <c r="S50" s="506"/>
      <c r="T50" s="506"/>
      <c r="U50" s="506"/>
      <c r="V50" s="506"/>
      <c r="W50" s="506"/>
      <c r="X50" s="506"/>
      <c r="Y50" s="506"/>
      <c r="Z50" s="528"/>
      <c r="AA50" s="450">
        <f t="shared" si="4"/>
        <v>0.2</v>
      </c>
    </row>
    <row r="51" spans="2:27" ht="20.399999999999999" customHeight="1">
      <c r="B51" s="182"/>
      <c r="C51" s="188"/>
      <c r="D51" s="505"/>
      <c r="E51" s="832" t="s">
        <v>450</v>
      </c>
      <c r="F51" s="799"/>
      <c r="G51" s="510"/>
      <c r="H51" s="510"/>
      <c r="I51" s="510"/>
      <c r="J51" s="510"/>
      <c r="K51" s="510"/>
      <c r="L51" s="449">
        <f>ｶ.廃ﾌﾟﾗ類!AU19</f>
        <v>0.5</v>
      </c>
      <c r="M51" s="510"/>
      <c r="N51" s="510"/>
      <c r="O51" s="510"/>
      <c r="P51" s="510"/>
      <c r="Q51" s="510"/>
      <c r="R51" s="510"/>
      <c r="S51" s="510"/>
      <c r="T51" s="510"/>
      <c r="U51" s="510"/>
      <c r="V51" s="510"/>
      <c r="W51" s="510"/>
      <c r="X51" s="510"/>
      <c r="Y51" s="510"/>
      <c r="Z51" s="528"/>
      <c r="AA51" s="450">
        <f t="shared" si="4"/>
        <v>0.5</v>
      </c>
    </row>
    <row r="52" spans="2:27" ht="20.399999999999999" customHeight="1">
      <c r="B52" s="182"/>
      <c r="C52" s="188"/>
      <c r="D52" s="505"/>
      <c r="E52" s="830" t="s">
        <v>451</v>
      </c>
      <c r="F52" s="831"/>
      <c r="G52" s="510"/>
      <c r="H52" s="510"/>
      <c r="I52" s="510"/>
      <c r="J52" s="510"/>
      <c r="K52" s="510"/>
      <c r="L52" s="449">
        <f>ｶ.廃ﾌﾟﾗ類!AU20</f>
        <v>2.6</v>
      </c>
      <c r="M52" s="510"/>
      <c r="N52" s="510"/>
      <c r="O52" s="510"/>
      <c r="P52" s="510"/>
      <c r="Q52" s="510"/>
      <c r="R52" s="510"/>
      <c r="S52" s="510"/>
      <c r="T52" s="510"/>
      <c r="U52" s="510"/>
      <c r="V52" s="510"/>
      <c r="W52" s="510"/>
      <c r="X52" s="510"/>
      <c r="Y52" s="510"/>
      <c r="Z52" s="528"/>
      <c r="AA52" s="450">
        <f t="shared" si="4"/>
        <v>2.6</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5541.8</v>
      </c>
      <c r="I63" s="501">
        <f t="shared" si="10"/>
        <v>1.4</v>
      </c>
      <c r="J63" s="501">
        <f t="shared" si="10"/>
        <v>42</v>
      </c>
      <c r="K63" s="501">
        <f t="shared" si="10"/>
        <v>0.30000000000000004</v>
      </c>
      <c r="L63" s="501">
        <f t="shared" si="10"/>
        <v>7.3</v>
      </c>
      <c r="M63" s="501">
        <f t="shared" si="10"/>
        <v>0</v>
      </c>
      <c r="N63" s="501">
        <f t="shared" si="10"/>
        <v>1</v>
      </c>
      <c r="O63" s="501">
        <f t="shared" si="10"/>
        <v>0</v>
      </c>
      <c r="P63" s="501">
        <f t="shared" si="10"/>
        <v>0</v>
      </c>
      <c r="Q63" s="501">
        <f t="shared" si="10"/>
        <v>0</v>
      </c>
      <c r="R63" s="501">
        <f t="shared" si="10"/>
        <v>0</v>
      </c>
      <c r="S63" s="501">
        <f t="shared" si="10"/>
        <v>5.6</v>
      </c>
      <c r="T63" s="501">
        <f t="shared" si="10"/>
        <v>2</v>
      </c>
      <c r="U63" s="501">
        <f t="shared" si="10"/>
        <v>0</v>
      </c>
      <c r="V63" s="501">
        <f t="shared" si="10"/>
        <v>1</v>
      </c>
      <c r="W63" s="501">
        <f t="shared" si="10"/>
        <v>0</v>
      </c>
      <c r="X63" s="501">
        <f t="shared" si="10"/>
        <v>0</v>
      </c>
      <c r="Y63" s="501">
        <f t="shared" si="10"/>
        <v>0</v>
      </c>
      <c r="Z63" s="501">
        <f t="shared" si="10"/>
        <v>1</v>
      </c>
      <c r="AA63" s="502">
        <f>+AA9+AA19+AA20</f>
        <v>5603.4</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7"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2">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907" t="str">
        <f>+表紙!L34</f>
        <v>令和  ７年  ６月  25日</v>
      </c>
      <c r="M11" s="908"/>
      <c r="N11" s="908"/>
      <c r="O11" s="909"/>
    </row>
    <row r="12" spans="1:16" ht="13.2" customHeight="1">
      <c r="C12" s="248"/>
      <c r="D12" s="249"/>
      <c r="E12" s="249"/>
      <c r="F12" s="249"/>
      <c r="G12" s="249"/>
      <c r="H12" s="249"/>
      <c r="I12" s="249"/>
      <c r="J12" s="249"/>
      <c r="K12" s="249"/>
      <c r="L12" s="249"/>
      <c r="M12" s="249"/>
      <c r="N12" s="249"/>
      <c r="O12" s="251"/>
    </row>
    <row r="13" spans="1:16" ht="13.2">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横浜市中区本町６丁目50番地の10</v>
      </c>
      <c r="K16" s="896"/>
      <c r="L16" s="897"/>
      <c r="M16" s="897"/>
      <c r="N16" s="897"/>
      <c r="O16" s="898"/>
    </row>
    <row r="17" spans="1:48" ht="26.25" customHeight="1">
      <c r="C17" s="248"/>
      <c r="D17" s="249"/>
      <c r="E17" s="249"/>
      <c r="F17" s="249"/>
      <c r="G17" s="249"/>
      <c r="H17" s="253" t="s">
        <v>7</v>
      </c>
      <c r="I17" s="253"/>
      <c r="J17" s="896" t="str">
        <f>+表紙!J40</f>
        <v>横浜市水道事業管理者
水道局長　 山    岡　 秀　  一</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045(851)1731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横浜市水道局小雀浄水場</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2003</v>
      </c>
      <c r="N25" s="882"/>
      <c r="O25" s="883"/>
    </row>
    <row r="26" spans="1:48" ht="18" customHeight="1">
      <c r="C26" s="862" t="s">
        <v>11</v>
      </c>
      <c r="D26" s="863"/>
      <c r="E26" s="864"/>
      <c r="F26" s="856" t="str">
        <f>+表紙!F49</f>
        <v>横浜市戸塚区小雀町２４７０番地</v>
      </c>
      <c r="G26" s="857"/>
      <c r="H26" s="857"/>
      <c r="I26" s="857"/>
      <c r="J26" s="857"/>
      <c r="K26" s="857"/>
      <c r="L26" s="139" t="s">
        <v>172</v>
      </c>
      <c r="M26" s="258"/>
      <c r="N26" s="860" t="str">
        <f>IF(+表紙!N49="","",+表紙!N49)</f>
        <v>045-851-1731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上水道及び工業用水事業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82</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2789.6</v>
      </c>
      <c r="I40" s="292" t="s">
        <v>4</v>
      </c>
      <c r="J40" s="623" t="s">
        <v>324</v>
      </c>
      <c r="K40" s="624"/>
      <c r="L40" s="625"/>
      <c r="M40" s="841">
        <f>+表紙!M63</f>
        <v>2789.6</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2750.5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5"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606" t="s">
        <v>443</v>
      </c>
      <c r="E54" s="606"/>
      <c r="F54" s="606"/>
      <c r="G54" s="606"/>
      <c r="H54" s="606"/>
      <c r="I54" s="606"/>
      <c r="J54" s="606"/>
      <c r="K54" s="606"/>
      <c r="L54" s="606"/>
      <c r="M54" s="606"/>
      <c r="N54" s="606"/>
      <c r="O54" s="607"/>
    </row>
    <row r="55" spans="1:48" ht="28.2"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 customHeight="1">
      <c r="A68" s="44"/>
      <c r="B68" s="44"/>
      <c r="C68" s="197"/>
      <c r="D68" s="198" t="s">
        <v>310</v>
      </c>
      <c r="E68" s="606" t="s">
        <v>408</v>
      </c>
      <c r="F68" s="606"/>
      <c r="G68" s="606"/>
      <c r="H68" s="606"/>
      <c r="I68" s="606"/>
      <c r="J68" s="606"/>
      <c r="K68" s="606"/>
      <c r="L68" s="606"/>
      <c r="M68" s="606"/>
      <c r="N68" s="606"/>
      <c r="O68" s="607"/>
    </row>
    <row r="69" spans="1:16" ht="28.2" customHeight="1">
      <c r="A69" s="44"/>
      <c r="B69" s="44"/>
      <c r="C69" s="197"/>
      <c r="D69" s="198" t="s">
        <v>311</v>
      </c>
      <c r="E69" s="606" t="s">
        <v>316</v>
      </c>
      <c r="F69" s="606"/>
      <c r="G69" s="606"/>
      <c r="H69" s="606"/>
      <c r="I69" s="606"/>
      <c r="J69" s="606"/>
      <c r="K69" s="606"/>
      <c r="L69" s="606"/>
      <c r="M69" s="606"/>
      <c r="N69" s="606"/>
      <c r="O69" s="607"/>
    </row>
    <row r="70" spans="1:16" ht="28.2"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D33" sqref="D33:F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2791.8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2750</v>
      </c>
      <c r="E24" s="684"/>
      <c r="F24" s="684"/>
      <c r="G24" s="211" t="s">
        <v>198</v>
      </c>
      <c r="H24" s="673">
        <f>+F12</f>
        <v>2791.8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2791.8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2791.8</v>
      </c>
      <c r="Q27" s="733"/>
      <c r="R27" s="733"/>
      <c r="S27" s="733"/>
      <c r="T27" s="54" t="s">
        <v>38</v>
      </c>
      <c r="U27" s="74"/>
      <c r="V27" s="74"/>
      <c r="Y27" s="72" t="s">
        <v>39</v>
      </c>
      <c r="Z27" s="75"/>
      <c r="AH27" s="63"/>
      <c r="AI27" s="63"/>
      <c r="AJ27" s="63"/>
      <c r="AK27" s="63"/>
      <c r="AL27" s="703">
        <f>+AH18+P27</f>
        <v>2791.8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2791.8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2750</v>
      </c>
      <c r="E29" s="684"/>
      <c r="F29" s="684"/>
      <c r="G29" s="211" t="s">
        <v>198</v>
      </c>
      <c r="H29" s="673">
        <f>+AL27</f>
        <v>2791.8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2791.8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2750</v>
      </c>
      <c r="E31" s="684"/>
      <c r="F31" s="684"/>
      <c r="G31" s="211" t="s">
        <v>198</v>
      </c>
      <c r="H31" s="673">
        <f>+AS24</f>
        <v>2791.8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2" zoomScaleNormal="100" workbookViewId="0">
      <selection activeCell="AA30" sqref="AA30:AE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0.9</v>
      </c>
      <c r="Q27" s="733"/>
      <c r="R27" s="733"/>
      <c r="S27" s="733"/>
      <c r="T27" s="54" t="s">
        <v>38</v>
      </c>
      <c r="U27" s="74"/>
      <c r="V27" s="74"/>
      <c r="Y27" s="72" t="s">
        <v>39</v>
      </c>
      <c r="Z27" s="75"/>
      <c r="AH27" s="63"/>
      <c r="AI27" s="63"/>
      <c r="AJ27" s="63"/>
      <c r="AK27" s="63"/>
      <c r="AL27" s="703">
        <f>+AH18+P27</f>
        <v>0.9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0.9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9" zoomScaleNormal="100" workbookViewId="0">
      <selection activeCell="AA30" sqref="AA30:AE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25</v>
      </c>
      <c r="E24" s="684"/>
      <c r="F24" s="684"/>
      <c r="G24" s="211" t="s">
        <v>198</v>
      </c>
      <c r="H24" s="673">
        <f>+F12</f>
        <v>17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v>
      </c>
      <c r="Q27" s="733"/>
      <c r="R27" s="733"/>
      <c r="S27" s="733"/>
      <c r="T27" s="54" t="s">
        <v>38</v>
      </c>
      <c r="U27" s="74"/>
      <c r="V27" s="74"/>
      <c r="Y27" s="72" t="s">
        <v>39</v>
      </c>
      <c r="Z27" s="75"/>
      <c r="AH27" s="63"/>
      <c r="AI27" s="63"/>
      <c r="AJ27" s="63"/>
      <c r="AK27" s="63"/>
      <c r="AL27" s="703">
        <f>+AH18+P27</f>
        <v>17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25</v>
      </c>
      <c r="E29" s="684"/>
      <c r="F29" s="684"/>
      <c r="G29" s="211" t="s">
        <v>198</v>
      </c>
      <c r="H29" s="673">
        <f>+AL27</f>
        <v>17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6" zoomScaleNormal="100" workbookViewId="0">
      <selection activeCell="AA30" sqref="AA30:AE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37" zoomScaleNormal="100" workbookViewId="0">
      <selection activeCell="AA29" sqref="AA29:AE29"/>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0.2</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0.5</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2.6</v>
      </c>
      <c r="AV20" s="533" t="s">
        <v>198</v>
      </c>
      <c r="AW20" s="759"/>
      <c r="AX20" s="759"/>
    </row>
    <row r="21" spans="2:51"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4</v>
      </c>
      <c r="E24" s="684"/>
      <c r="F24" s="684"/>
      <c r="G24" s="211" t="s">
        <v>198</v>
      </c>
      <c r="H24" s="673">
        <f>+F12</f>
        <v>3.3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3.3</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3.3</v>
      </c>
      <c r="Q27" s="733"/>
      <c r="R27" s="733"/>
      <c r="S27" s="733"/>
      <c r="T27" s="54" t="s">
        <v>38</v>
      </c>
      <c r="U27" s="74"/>
      <c r="V27" s="74"/>
      <c r="Y27" s="72" t="s">
        <v>39</v>
      </c>
      <c r="Z27" s="75"/>
      <c r="AH27" s="63"/>
      <c r="AI27" s="63"/>
      <c r="AJ27" s="63"/>
      <c r="AK27" s="63"/>
      <c r="AL27" s="703">
        <f>+AH18+P27</f>
        <v>3.3</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4</v>
      </c>
      <c r="E29" s="684"/>
      <c r="F29" s="684"/>
      <c r="G29" s="211" t="s">
        <v>198</v>
      </c>
      <c r="H29" s="673">
        <f>+AL27</f>
        <v>3.3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3.3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3.3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78.787878787878796</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3"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F12" sqref="F12:H1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横浜市水道局小雀浄水場</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2025-06-25T04:13:22Z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