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3D163F0F-CBF6-4602-9ED7-E5E37449C574}"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O18" i="94" s="1"/>
  <c r="AK27" i="82"/>
  <c r="X32" i="94"/>
  <c r="X31" i="94" s="1"/>
  <c r="X26" i="94" s="1"/>
  <c r="X18" i="82"/>
  <c r="O16" i="83"/>
  <c r="Y50" i="94" s="1"/>
  <c r="X21" i="83"/>
  <c r="AK27" i="83"/>
  <c r="O16" i="94"/>
  <c r="O9" i="94"/>
  <c r="O55" i="94" s="1"/>
  <c r="O14" i="94"/>
  <c r="O12" i="94"/>
  <c r="H27" i="94"/>
  <c r="X27" i="94"/>
  <c r="X21" i="78"/>
  <c r="O16" i="79"/>
  <c r="R50" i="94" s="1"/>
  <c r="X21" i="89"/>
  <c r="F12" i="83"/>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<sst xmlns="http://schemas.openxmlformats.org/spreadsheetml/2006/main" count="3172" uniqueCount="456">
  <si>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</si>
  <si>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</si>
  <si>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</si>
  <si>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</si>
  <si>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</si>
  <si>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</si>
  <si>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</si>
  <si>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</si>
  <si>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</si>
  <si>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</si>
  <si>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</si>
  <si>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</si>
  <si>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</si>
  <si>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</si>
  <si>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</si>
  <si>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</si>
  <si>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</si>
  <si>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</si>
  <si>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</si>
  <si>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</si>
  <si>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</si>
  <si>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</si>
  <si>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</si>
  <si>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</si>
  <si>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</si>
  <si>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</si>
  <si>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</si>
  <si>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</si>
  <si>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</si>
  <si>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</si>
  <si>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</si>
  <si>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</si>
  <si>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</si>
  <si>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</si>
  <si>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</si>
  <si>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</si>
  <si>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</si>
  <si>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</si>
  <si>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</si>
  <si>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</si>
  <si>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</si>
  <si>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</si>
  <si>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</si>
  <si>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</si>
  <si>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</si>
  <si>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</si>
  <si>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</si>
  <si>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</si>
  <si>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</si>
  <si>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</si>
  <si>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</si>
  <si>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</si>
  <si>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</si>
  <si>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</si>
  <si>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</si>
  <si>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</si>
  <si>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</si>
  <si>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</si>
  <si>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</si>
  <si>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</si>
  <si>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</si>
  <si>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</si>
  <si>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</si>
  <si>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</si>
  <si>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</si>
  <si>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</si>
  <si>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</si>
  <si>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</si>
  <si>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</si>
  <si>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</si>
  <si>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</si>
  <si>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</si>
  <si>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</si>
  <si>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</si>
  <si>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</si>
  <si>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</si>
  <si>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</si>
  <si>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</si>
  <si>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</si>
  <si>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</si>
  <si>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</si>
  <si>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</si>
  <si>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</si>
  <si>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</si>
  <si>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</si>
  <si>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</si>
  <si>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</si>
  <si>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</si>
  <si>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</si>
  <si>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</si>
  <si>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</si>
  <si>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</si>
  <si>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</si>
  <si>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</si>
  <si>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</si>
  <si>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</si>
  <si>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</si>
  <si>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</si>
  <si>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</si>
  <si>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</si>
  <si>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</si>
  <si>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</si>
  <si>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</si>
  <si>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</si>
  <si>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</si>
  <si>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</si>
  <si>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</si>
  <si>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</si>
  <si>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</si>
  <si>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</si>
  <si>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</si>
  <si>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</si>
  <si>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</si>
  <si>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</si>
  <si>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</si>
  <si>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</si>
  <si>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</si>
  <si>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</si>
  <si>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</si>
  <si>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</si>
  <si>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</si>
  <si>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</si>
  <si>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</si>
  <si>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</si>
  <si>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</si>
  <si>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</si>
  <si>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</si>
  <si>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</si>
  <si>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</si>
  <si>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</si>
  <si>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</si>
  <si>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</si>
  <si>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</si>
  <si>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</si>
  <si>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</si>
  <si>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</si>
  <si>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</si>
  <si>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</si>
  <si>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</si>
  <si>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</si>
  <si>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</si>
  <si>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</si>
  <si>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</si>
  <si>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</si>
  <si>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</si>
  <si>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</si>
  <si>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</si>
  <si>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</si>
  <si>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</si>
  <si>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</si>
  <si>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</si>
  <si>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</si>
  <si>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</si>
  <si>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</si>
  <si>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</si>
  <si>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</si>
  <si>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</si>
  <si>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</si>
  <si>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</si>
  <si>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</si>
  <si>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</si>
  <si>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</si>
  <si>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</si>
  <si>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</si>
  <si>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</si>
  <si>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</si>
  <si>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</si>
  <si>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</si>
  <si>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</si>
  <si>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</si>
  <si>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</si>
  <si>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</si>
  <si>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</si>
  <si>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</si>
  <si>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</si>
  <si>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</si>
  <si>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</si>
  <si>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</si>
  <si>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</si>
  <si>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</si>
  <si>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</si>
  <si>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</si>
  <si>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</si>
  <si>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</si>
  <si>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</si>
  <si>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</si>
  <si>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</si>
  <si>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</si>
  <si>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</si>
  <si>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</si>
  <si>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</si>
  <si>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</si>
  <si>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</si>
  <si>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</si>
  <si>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</si>
  <si>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</si>
  <si>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</si>
  <si>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</si>
  <si>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</si>
  <si>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</si>
  <si>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</si>
  <si>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</si>
  <si>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</si>
  <si>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</si>
  <si>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</si>
  <si>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</si>
  <si>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</si>
  <si>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</si>
  <si>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</si>
  <si>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</si>
  <si>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</si>
  <si>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</si>
  <si>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</si>
  <si>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</si>
  <si>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</si>
  <si>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</si>
  <si>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</si>
  <si>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</si>
  <si>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</si>
  <si>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</si>
  <si>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</si>
  <si>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</si>
  <si>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</si>
  <si>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</si>
  <si>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</si>
  <si>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</si>
  <si>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</si>
  <si>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</si>
  <si>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</si>
  <si>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</si>
  <si>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</si>
  <si>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</si>
  <si>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</si>
  <si>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</si>
  <si>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</si>
  <si>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</si>
  <si>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</si>
  <si>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</si>
  <si>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</si>
  <si>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</si>
  <si>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</si>
  <si>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</si>
  <si>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</si>
  <si>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</si>
  <si>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</si>
  <si>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</si>
  <si>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</si>
  <si>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</si>
  <si>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</si>
  <si>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</si>
  <si>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</si>
  <si>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</si>
  <si>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</si>
  <si>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</si>
  <si>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</si>
  <si>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</si>
  <si>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</si>
  <si>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</si>
  <si>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</si>
  <si>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</si>
  <si>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</si>
  <si>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</si>
  <si>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</si>
  <si>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</si>
  <si>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</si>
  <si>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</si>
  <si>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</si>
  <si>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</si>
  <si>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</si>
  <si>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</si>
  <si>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</si>
  <si>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</si>
  <si>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</si>
  <si>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</si>
  <si>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</si>
  <si>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</si>
  <si>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</si>
  <si>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</si>
  <si>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</si>
  <si>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</si>
  <si>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</si>
  <si>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</si>
  <si>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</si>
  <si>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</si>
  <si>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</si>
  <si>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</si>
  <si>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</si>
  <si>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</si>
  <si>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</si>
  <si>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</si>
  <si>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</si>
  <si>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</si>
  <si>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</si>
  <si>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</si>
  <si>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</si>
  <si>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</si>
  <si>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</si>
  <si>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</si>
  <si>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</si>
  <si>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</si>
  <si>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</si>
  <si>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</si>
  <si>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</si>
  <si>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</si>
  <si>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</si>
  <si>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</si>
  <si>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</si>
  <si>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</si>
  <si>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</si>
  <si>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</si>
  <si>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</si>
  <si>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</si>
  <si>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</si>
  <si>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</si>
  <si>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</si>
  <si>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</si>
  <si>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</si>
  <si>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</si>
  <si>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</si>
  <si>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</si>
  <si>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</si>
  <si>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</si>
  <si>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</si>
  <si>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</si>
  <si>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</si>
  <si>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</si>
  <si>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</si>
  <si>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</si>
  <si>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</si>
  <si>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</si>
  <si>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</si>
  <si>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</si>
  <si>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</si>
  <si>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</si>
  <si>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</si>
  <si>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</si>
  <si>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</si>
  <si>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</si>
  <si>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</si>
  <si>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</si>
  <si>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</si>
  <si>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</si>
  <si>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</si>
  <si>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</si>
  <si>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</si>
  <si>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</si>
  <si>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</si>
  <si>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</si>
  <si>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</si>
  <si>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</si>
  <si>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</si>
  <si>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</si>
  <si>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</si>
  <si>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</si>
  <si>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</si>
  <si>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</si>
  <si>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</si>
  <si>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</si>
  <si>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</si>
  <si>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</si>
  <si>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</si>
  <si>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</si>
  <si>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</si>
  <si>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</si>
  <si>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</si>
  <si>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</si>
  <si>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</si>
  <si>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</si>
  <si>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</si>
  <si>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</si>
  <si>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</si>
  <si>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</si>
  <si>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</si>
  <si>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</si>
  <si>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</si>
  <si>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</si>
  <si>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</si>
  <si>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</si>
  <si>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</si>
  <si>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</si>
  <si>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</si>
  <si>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</si>
  <si>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</si>
  <si>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</si>
  <si>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</si>
  <si>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</si>
  <si>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</si>
  <si>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</si>
  <si>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</si>
  <si>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</si>
  <si>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</si>
  <si>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</si>
  <si>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</si>
  <si>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</si>
  <si>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</si>
  <si>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</si>
  <si>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</si>
  <si>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</si>
  <si>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</si>
  <si>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</si>
  <si>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</si>
  <si>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</si>
  <si>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</si>
  <si>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</si>
  <si>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</si>
  <si>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</si>
  <si>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</si>
  <si>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</si>
  <si>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</si>
  <si>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</si>
  <si>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</si>
  <si>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</si>
  <si>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</si>
  <si>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</si>
  <si>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</si>
  <si>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</si>
  <si>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</si>
  <si>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</si>
  <si>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</si>
  <si>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</si>
  <si>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</si>
  <si>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</si>
  <si>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</si>
  <si>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</si>
  <si>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</si>
  <si>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</si>
  <si>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</si>
  <si>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</si>
  <si>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</si>
  <si>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</si>
  <si>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</si>
  <si>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</si>
  <si>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</si>
  <si>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</si>
  <si>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</si>
  <si>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</si>
  <si>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</si>
  <si>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</si>
  <si>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</si>
  <si>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</si>
  <si>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</si>
  <si>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</si>
  <si>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</si>
  <si>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</si>
  <si>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</si>
  <si>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</si>
  <si>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23 日</t>
    <phoneticPr fontId="3"/>
  </si>
  <si>
    <t>新規</t>
  </si>
  <si>
    <t>神奈川県横浜市中区弁天通4-59</t>
    <phoneticPr fontId="3"/>
  </si>
  <si>
    <t>045-201-1628</t>
    <phoneticPr fontId="3"/>
  </si>
  <si>
    <t>株式会社システムハウスアールアンドシー　横浜支店</t>
    <phoneticPr fontId="3"/>
  </si>
  <si>
    <t>モジュール建築等の製造・販売、ユニットハウス等の製造・販売・レンタル</t>
    <phoneticPr fontId="3"/>
  </si>
  <si>
    <t xml:space="preserve"> （管理体制図）　
産業廃棄物管理責任者　工事グループマネージャー
産業廃棄物担当　　横浜支店工事グループ　工事課員
教育実施　半期/1回
情報公開・共有　月/1回　　　　　　</t>
    <rPh sb="43" eb="45">
      <t>ヨコハマ</t>
    </rPh>
    <rPh sb="45" eb="47">
      <t>シテン</t>
    </rPh>
    <rPh sb="47" eb="49">
      <t>コウジ</t>
    </rPh>
    <phoneticPr fontId="3"/>
  </si>
  <si>
    <t>株式会社システムハウスアールアンドシー
横浜支店　支店長　松藤　祐介</t>
    <rPh sb="25" eb="28">
      <t>シテンチョウ</t>
    </rPh>
    <rPh sb="29" eb="34">
      <t>マツフジ</t>
    </rPh>
    <phoneticPr fontId="3"/>
  </si>
  <si>
    <t>コンクリートガラ→破砕→再生利用
アスファルト・コンクリートガラ→破砕→再生利用
がれき類→破砕→再生利用
ガラス・コンクリート及び陶磁器くず→破砕→再生利用
廃プラスチック→破砕・圧縮→焼却　　金属くず→圧縮→再生利用　　　　　　　　　　　　　　　　　　　　　　　　　　　　　　　　　　　　　　　　　　　　　　紙くず→圧縮→再生利用
木くず→破砕→再生利用
繊維くず→圧縮→再生利用
廃石膏ボード→破砕→再生利用
混合廃棄物→破砕・圧縮→焼却　　　　</t>
    <phoneticPr fontId="3"/>
  </si>
  <si>
    <t>前年度は大規模の解体工事を受注したため、産廃排出量増加に繋がった。　　　　　　　　　　　　　　　　　　　　　　　　　　　今年度は大規模解体工事の受注制限を行う。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</si>
</sst>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3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3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38" zoomScale="115" zoomScaleNormal="115" zoomScaleSheetLayoutView="115" workbookViewId="0">
      <selection activeCell="L40" sqref="L40:U40"/>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ol min="25" max="25" width="10.875" style="22" customWidth="1"/>
    <col min="26" max="26" width="9" style="22"/>
    <col min="27" max="27" width="13.375" style="22" customWidth="1"/>
    <col min="28" max="33" width="9" style="22"/>
    <col min="34" max="34" width="33.8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3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448</v>
      </c>
      <c r="M40" s="587"/>
      <c r="N40" s="587"/>
      <c r="O40" s="587"/>
      <c r="P40" s="587"/>
      <c r="Q40" s="587"/>
      <c r="R40" s="587"/>
      <c r="S40" s="587"/>
      <c r="T40" s="587"/>
      <c r="U40" s="588"/>
      <c r="W40" s="21"/>
      <c r="X40" s="21"/>
    </row>
    <row r="41" spans="1:25" ht="26.25" customHeight="1" x14ac:dyDescent="0.15">
      <c r="C41" s="86"/>
      <c r="I41" s="25"/>
      <c r="J41" s="25" t="s">
        <v>7</v>
      </c>
      <c r="K41" s="25"/>
      <c r="L41" s="587" t="s">
        <v>453</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450</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t="s">
        <v>447</v>
      </c>
      <c r="Q49" s="567"/>
      <c r="R49" s="567"/>
      <c r="S49" s="567"/>
      <c r="T49" s="567"/>
      <c r="U49" s="568"/>
    </row>
    <row r="50" spans="3:23" ht="26.25" customHeight="1" x14ac:dyDescent="0.15">
      <c r="C50" s="538" t="s">
        <v>11</v>
      </c>
      <c r="D50" s="539"/>
      <c r="E50" s="540"/>
      <c r="F50" s="549" t="s">
        <v>448</v>
      </c>
      <c r="G50" s="550"/>
      <c r="H50" s="550"/>
      <c r="I50" s="550"/>
      <c r="J50" s="550"/>
      <c r="K50" s="550"/>
      <c r="L50" s="550"/>
      <c r="M50" s="550"/>
      <c r="N50" s="341" t="s">
        <v>172</v>
      </c>
      <c r="O50" s="449"/>
      <c r="P50" s="450"/>
      <c r="Q50" s="553" t="s">
        <v>449</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18791</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13</v>
      </c>
      <c r="G61" s="633"/>
      <c r="H61" s="633"/>
      <c r="I61" s="633"/>
      <c r="J61" s="633"/>
      <c r="K61" s="633"/>
      <c r="L61" s="633"/>
      <c r="M61" s="633"/>
      <c r="N61" s="633"/>
      <c r="O61" s="633"/>
      <c r="P61" s="633"/>
      <c r="Q61" s="633"/>
      <c r="R61" s="633"/>
      <c r="S61" s="633"/>
      <c r="T61" s="633"/>
      <c r="U61" s="634"/>
      <c r="W61" s="28"/>
    </row>
    <row r="62" spans="3:23" ht="14.1" customHeight="1" x14ac:dyDescent="0.15">
      <c r="C62" s="451"/>
      <c r="D62" s="373"/>
      <c r="E62" s="347"/>
      <c r="F62" s="610" t="s">
        <v>454</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4.1"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4.1"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4.1"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4.1"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4.1"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4.1"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4.1"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4.1"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4.1"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452</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6</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1136.0999999999999</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3"/>
      <c r="E94" s="592"/>
      <c r="F94" s="499" t="s">
        <v>455</v>
      </c>
      <c r="G94" s="500"/>
      <c r="H94" s="500"/>
      <c r="I94" s="500"/>
      <c r="J94" s="500"/>
      <c r="K94" s="500"/>
      <c r="L94" s="500"/>
      <c r="M94" s="500"/>
      <c r="N94" s="500"/>
      <c r="O94" s="500"/>
      <c r="P94" s="500"/>
      <c r="Q94" s="500"/>
      <c r="R94" s="500"/>
      <c r="S94" s="500"/>
      <c r="T94" s="500"/>
      <c r="U94" s="501"/>
      <c r="V94" s="164"/>
      <c r="W94" s="165"/>
      <c r="X94" s="165"/>
      <c r="Y94" s="165"/>
    </row>
    <row r="95" spans="1:29" ht="14.1"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4.1"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4.1"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4.1"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4.1"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4.1"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4.1"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4.1"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6</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797</v>
      </c>
      <c r="L105" s="596"/>
      <c r="M105" s="596"/>
      <c r="N105" s="596"/>
      <c r="O105" s="596"/>
      <c r="P105" s="457" t="s">
        <v>291</v>
      </c>
      <c r="Q105" s="615"/>
      <c r="R105" s="615"/>
      <c r="S105" s="615"/>
      <c r="T105" s="615"/>
      <c r="U105" s="616"/>
      <c r="V105" s="292"/>
      <c r="W105" s="292"/>
      <c r="X105" s="102"/>
    </row>
    <row r="106" spans="1:27" ht="14.1"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494"/>
      <c r="E109" s="497"/>
      <c r="F109" s="499" t="s">
        <v>455</v>
      </c>
      <c r="G109" s="500"/>
      <c r="H109" s="500"/>
      <c r="I109" s="500"/>
      <c r="J109" s="500"/>
      <c r="K109" s="500"/>
      <c r="L109" s="500"/>
      <c r="M109" s="500"/>
      <c r="N109" s="500"/>
      <c r="O109" s="500"/>
      <c r="P109" s="500"/>
      <c r="Q109" s="500"/>
      <c r="R109" s="500"/>
      <c r="S109" s="500"/>
      <c r="T109" s="500"/>
      <c r="U109" s="501"/>
      <c r="V109" s="179"/>
      <c r="W109" s="165"/>
      <c r="X109" s="165"/>
      <c r="Y109" s="165"/>
    </row>
    <row r="110" spans="1:27" ht="14.1"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4.1"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4.1"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4.1"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4.1"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4.1"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4.1"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4.1"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494"/>
      <c r="E120" s="497"/>
      <c r="F120" s="499"/>
      <c r="G120" s="500"/>
      <c r="H120" s="500"/>
      <c r="I120" s="500"/>
      <c r="J120" s="500"/>
      <c r="K120" s="500"/>
      <c r="L120" s="500"/>
      <c r="M120" s="500"/>
      <c r="N120" s="500"/>
      <c r="O120" s="500"/>
      <c r="P120" s="500"/>
      <c r="Q120" s="500"/>
      <c r="R120" s="500"/>
      <c r="S120" s="500"/>
      <c r="T120" s="500"/>
      <c r="U120" s="501"/>
      <c r="V120" s="179"/>
      <c r="W120" s="165"/>
      <c r="X120" s="165"/>
      <c r="Y120" s="165"/>
    </row>
    <row r="121" spans="3:27" ht="14.1"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4.1"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4.1"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4.1"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4.1"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4.1"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4.1"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4.1"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4.1"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4.1"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4.1"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4.1"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4.1"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4.1"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4.1"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4.1"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4.1"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4.1"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4.1"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4.1"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4.1"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4.1"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4.1"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4.1"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4.1"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8.1"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4.1"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4.1"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4.1"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4.1"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4.1"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4.1"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4.1"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4.1"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4.1"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8.1"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4.1"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4.1"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4.1"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4.1"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4.1"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4.1"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4.1"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4.1"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4.1"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4.1"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4.1"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4.1"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4.1"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4.1"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4.1"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4.1"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4.1"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4.1"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4.1"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4.1"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4.1"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4.1"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4.1"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4.1"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494"/>
      <c r="E208" s="497"/>
      <c r="F208" s="511" t="s">
        <v>267</v>
      </c>
      <c r="G208" s="512"/>
      <c r="H208" s="512"/>
      <c r="I208" s="512"/>
      <c r="J208" s="512"/>
      <c r="K208" s="492">
        <f>+別紙!AA14</f>
        <v>1136.0999999999999</v>
      </c>
      <c r="L208" s="492"/>
      <c r="M208" s="492"/>
      <c r="N208" s="492"/>
      <c r="O208" s="492"/>
      <c r="P208" s="198" t="s">
        <v>13</v>
      </c>
      <c r="Q208" s="513" t="s">
        <v>365</v>
      </c>
      <c r="R208" s="514"/>
      <c r="S208" s="514"/>
      <c r="T208" s="514"/>
      <c r="U208" s="515"/>
      <c r="V208" s="164"/>
      <c r="W208" s="165"/>
      <c r="X208" s="165"/>
      <c r="Y208" s="165"/>
    </row>
    <row r="209" spans="3:26" ht="43.3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35" customHeight="1" x14ac:dyDescent="0.15">
      <c r="C210" s="195"/>
      <c r="D210" s="494"/>
      <c r="E210" s="497"/>
      <c r="F210" s="263"/>
      <c r="G210" s="505" t="s">
        <v>224</v>
      </c>
      <c r="H210" s="506"/>
      <c r="I210" s="506"/>
      <c r="J210" s="506"/>
      <c r="K210" s="492" t="str">
        <f>+別紙!AA16</f>
        <v>0</v>
      </c>
      <c r="L210" s="492"/>
      <c r="M210" s="492"/>
      <c r="N210" s="492"/>
      <c r="O210" s="492"/>
      <c r="P210" s="346" t="s">
        <v>13</v>
      </c>
      <c r="Q210" s="516"/>
      <c r="R210" s="517"/>
      <c r="S210" s="517"/>
      <c r="T210" s="517"/>
      <c r="U210" s="518"/>
      <c r="V210" s="164"/>
      <c r="W210" s="165"/>
      <c r="X210" s="165"/>
      <c r="Y210" s="165"/>
    </row>
    <row r="211" spans="3:26" ht="43.3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3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4.1"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4.1"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4.1"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4.1"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4.1"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4.1"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4.1"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4.1"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4.1"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797</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0</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4.1"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4.1"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4.1"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4.1"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4.1"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4.1"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4.1"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4.1"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4.1"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1.1"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1.1"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349999999999994"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1.1"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headerFooter alignWithMargins="0"/>
  <rowBreaks count="5" manualBreakCount="5">
    <brk id="73" min="2" max="20" man="1"/>
    <brk id="130" min="2" max="20" man="1"/>
    <brk id="179" min="2" max="20" man="1"/>
    <brk id="222" min="2" max="20" man="1"/>
    <brk id="241" min="2" max="20" man="1"/>
  </rowBreaks>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23" workbookViewId="0">
      <selection activeCell="Q35" sqref="Q3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Z10" sqref="Z1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7" workbookViewId="0">
      <selection activeCell="Q34" sqref="Q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911.7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600</v>
      </c>
      <c r="P27" s="718"/>
      <c r="Q27" s="718"/>
      <c r="R27" s="718"/>
      <c r="S27" s="49" t="s">
        <v>38</v>
      </c>
      <c r="T27" s="70"/>
      <c r="U27" s="70"/>
      <c r="X27" s="68" t="s">
        <v>39</v>
      </c>
      <c r="Y27" s="71"/>
      <c r="AG27" s="58"/>
      <c r="AH27" s="58"/>
      <c r="AI27" s="58"/>
      <c r="AJ27" s="58"/>
      <c r="AK27" s="668">
        <f>+AG18+O27</f>
        <v>600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911.7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600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27"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5" workbookViewId="0">
      <selection activeCell="Q35" sqref="Q3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121.3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v>
      </c>
      <c r="P27" s="718"/>
      <c r="Q27" s="718"/>
      <c r="R27" s="718"/>
      <c r="S27" s="49" t="s">
        <v>38</v>
      </c>
      <c r="T27" s="70"/>
      <c r="U27" s="70"/>
      <c r="X27" s="68" t="s">
        <v>39</v>
      </c>
      <c r="Y27" s="71"/>
      <c r="AG27" s="58"/>
      <c r="AH27" s="58"/>
      <c r="AI27" s="58"/>
      <c r="AJ27" s="58"/>
      <c r="AK27" s="668">
        <f>+AG18+O27</f>
        <v>100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121.3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100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9" zoomScaleNormal="100" workbookViewId="0">
      <selection activeCell="Q33" sqref="Q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ol min="50" max="50" width="49.8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1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株式会社システムハウスアールアンドシー　横浜支店</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9</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10.3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v>
      </c>
      <c r="P27" s="718"/>
      <c r="Q27" s="718"/>
      <c r="R27" s="718"/>
      <c r="S27" s="49" t="s">
        <v>38</v>
      </c>
      <c r="T27" s="70"/>
      <c r="U27" s="70"/>
      <c r="X27" s="68" t="s">
        <v>39</v>
      </c>
      <c r="Y27" s="71"/>
      <c r="AG27" s="58"/>
      <c r="AH27" s="58"/>
      <c r="AI27" s="58"/>
      <c r="AJ27" s="58"/>
      <c r="AK27" s="668">
        <f>+AG18+O27</f>
        <v>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10.3</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9</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5" workbookViewId="0">
      <selection activeCell="Q34" sqref="Q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61.3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50</v>
      </c>
      <c r="P27" s="718"/>
      <c r="Q27" s="718"/>
      <c r="R27" s="718"/>
      <c r="S27" s="49" t="s">
        <v>38</v>
      </c>
      <c r="T27" s="70"/>
      <c r="U27" s="70"/>
      <c r="X27" s="68" t="s">
        <v>39</v>
      </c>
      <c r="Y27" s="71"/>
      <c r="AG27" s="58"/>
      <c r="AH27" s="58"/>
      <c r="AI27" s="58"/>
      <c r="AJ27" s="58"/>
      <c r="AK27" s="668">
        <f>+AG18+O27</f>
        <v>50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61.3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50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L4" zoomScale="80" zoomScaleNormal="80" workbookViewId="0">
      <selection activeCell="B1" sqref="B1"/>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株式会社システムハウスアールアンドシー　横浜支店</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10.3</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t="str">
        <f>IF(OR(ｶ.廃ﾌﾟﾗ類!F24&gt;0,ｶ.廃ﾌﾟﾗ類!F24&lt;0),ｶ.廃ﾌﾟﾗ類!F24,IF(L$19&gt;0,"0",0))</f>
        <v>0</v>
      </c>
      <c r="M9" s="377">
        <f>IF(OR(ｷ.紙くず!F24&gt;0,ｷ.紙くず!F24&lt;0),ｷ.紙くず!F24,IF(M$19&gt;0,"0",0))</f>
        <v>0</v>
      </c>
      <c r="N9" s="377">
        <f>IF(OR(ｸ.木くず!F24&gt;0,ｸ.木くず!F24&lt;0),ｸ.木くず!F24,IF(N$19&gt;0,"0",0))</f>
        <v>31.4</v>
      </c>
      <c r="O9" s="377">
        <f>IF(OR(ｹ.繊維くず!F24&gt;0,ｹ.繊維くず!F24&lt;0),ｹ.繊維くず!F24,IF(O$19&gt;0,"0",0))</f>
        <v>0.1</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911.7</v>
      </c>
      <c r="U9" s="377">
        <f>IF(OR(ｿ.鉱さい!F24&gt;0,ｿ.鉱さい!F24&lt;0),ｿ.鉱さい!F24,IF(U$19&gt;0,"0",0))</f>
        <v>0</v>
      </c>
      <c r="V9" s="377">
        <f>IF(OR(ﾀ.がれき類!F24&gt;0,ﾀ.がれき類!F24&lt;0),ﾀ.がれき類!F24,IF(V$19&gt;0,"0",0))</f>
        <v>121.3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61.3</v>
      </c>
      <c r="AA9" s="379">
        <f>IF(SUM(G9:Z9)&gt;0,SUM(G9:Z9),IF(AA$19&gt;0,"0",0))</f>
        <v>1136.0999999999999</v>
      </c>
    </row>
    <row r="10" spans="2:27" ht="24" customHeight="1" x14ac:dyDescent="0.15">
      <c r="B10" s="172" t="s">
        <v>393</v>
      </c>
      <c r="C10" s="776" t="s">
        <v>294</v>
      </c>
      <c r="D10" s="776"/>
      <c r="E10" s="776"/>
      <c r="F10" s="777"/>
      <c r="G10" s="380" t="str">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t="str">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t="str">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t="str">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10.3</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t="str">
        <f>IF(OR(ｶ.廃ﾌﾟﾗ類!F29&gt;0,ｶ.廃ﾌﾟﾗ類!F29&lt;0),ｶ.廃ﾌﾟﾗ類!F29,IF(L$19&gt;0,"0",0))</f>
        <v>0</v>
      </c>
      <c r="M14" s="383">
        <f>IF(OR(ｷ.紙くず!F29&gt;0,ｷ.紙くず!F29&lt;0),ｷ.紙くず!F29,IF(M$19&gt;0,"0",0))</f>
        <v>0</v>
      </c>
      <c r="N14" s="383">
        <f>IF(OR(ｸ.木くず!F29&gt;0,ｸ.木くず!F29&lt;0),ｸ.木くず!F29,IF(N$19&gt;0,"0",0))</f>
        <v>31.4</v>
      </c>
      <c r="O14" s="383">
        <f>IF(OR(ｹ.繊維くず!F29&gt;0,ｹ.繊維くず!F29&lt;0),ｹ.繊維くず!F29,IF(O$19&gt;0,"0",0))</f>
        <v>0.1</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911.7</v>
      </c>
      <c r="U14" s="383">
        <f>IF(OR(ｿ.鉱さい!F29&gt;0,ｿ.鉱さい!F29&lt;0),ｿ.鉱さい!F29,IF(U$19&gt;0,"0",0))</f>
        <v>0</v>
      </c>
      <c r="V14" s="383">
        <f>IF(OR(ﾀ.がれき類!F29&gt;0,ﾀ.がれき類!F29&lt;0),ﾀ.がれき類!F29,IF(V$19&gt;0,"0",0))</f>
        <v>121.3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61.3</v>
      </c>
      <c r="AA14" s="385">
        <f t="shared" si="0"/>
        <v>1136.0999999999999</v>
      </c>
    </row>
    <row r="15" spans="2:27" ht="24" customHeight="1" x14ac:dyDescent="0.15">
      <c r="B15" s="172" t="s">
        <v>228</v>
      </c>
      <c r="C15" s="778" t="s">
        <v>299</v>
      </c>
      <c r="D15" s="778"/>
      <c r="E15" s="778"/>
      <c r="F15" s="779"/>
      <c r="G15" s="383" t="str">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t="str">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f>IF(OR(ｷ.紙くず!F31&gt;0,ｷ.紙くず!F31&lt;0),ｷ.紙くず!F31,IF(M$19&gt;0,"0",0))</f>
        <v>0</v>
      </c>
      <c r="N16" s="383" t="str">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t="str">
        <f>IF(OR(ｾ.ｶﾞﾗｽ･ｺﾝｸﾘ･陶磁器くず!F31&gt;0,ｾ.ｶﾞﾗｽ･ｺﾝｸﾘ･陶磁器くず!F31&lt;0),ｾ.ｶﾞﾗｽ･ｺﾝｸﾘ･陶磁器くず!F31,IF(T$19&gt;0,"0",0))</f>
        <v>0</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t="str">
        <f t="shared" si="0"/>
        <v>0</v>
      </c>
    </row>
    <row r="17" spans="2:27" ht="24" customHeight="1" x14ac:dyDescent="0.15">
      <c r="B17" s="172"/>
      <c r="C17" s="778" t="s">
        <v>408</v>
      </c>
      <c r="D17" s="778"/>
      <c r="E17" s="778"/>
      <c r="F17" s="779"/>
      <c r="G17" s="383" t="str">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t="str">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9</v>
      </c>
      <c r="H19" s="389">
        <f t="shared" ref="H19:Z19" si="1">+H37+H25+H23+H22+H21-H20</f>
        <v>0</v>
      </c>
      <c r="I19" s="389">
        <f t="shared" si="1"/>
        <v>0</v>
      </c>
      <c r="J19" s="389">
        <f t="shared" si="1"/>
        <v>0</v>
      </c>
      <c r="K19" s="389">
        <f t="shared" si="1"/>
        <v>0</v>
      </c>
      <c r="L19" s="389">
        <f t="shared" si="1"/>
        <v>10</v>
      </c>
      <c r="M19" s="389">
        <f t="shared" si="1"/>
        <v>0</v>
      </c>
      <c r="N19" s="389">
        <f t="shared" si="1"/>
        <v>28</v>
      </c>
      <c r="O19" s="389">
        <f t="shared" si="1"/>
        <v>0</v>
      </c>
      <c r="P19" s="389">
        <f t="shared" si="1"/>
        <v>0</v>
      </c>
      <c r="Q19" s="389">
        <f t="shared" si="1"/>
        <v>0</v>
      </c>
      <c r="R19" s="389">
        <f t="shared" si="1"/>
        <v>0</v>
      </c>
      <c r="S19" s="389">
        <f t="shared" si="1"/>
        <v>0</v>
      </c>
      <c r="T19" s="389">
        <f t="shared" si="1"/>
        <v>600</v>
      </c>
      <c r="U19" s="389">
        <f t="shared" si="1"/>
        <v>0</v>
      </c>
      <c r="V19" s="389">
        <f t="shared" si="1"/>
        <v>100</v>
      </c>
      <c r="W19" s="389">
        <f t="shared" si="1"/>
        <v>0</v>
      </c>
      <c r="X19" s="389">
        <f t="shared" si="1"/>
        <v>0</v>
      </c>
      <c r="Y19" s="389">
        <f t="shared" si="1"/>
        <v>0</v>
      </c>
      <c r="Z19" s="390">
        <f t="shared" si="1"/>
        <v>50</v>
      </c>
      <c r="AA19" s="391">
        <f t="shared" ref="AA19:AA25" si="2">SUM(G19:Z19)</f>
        <v>797</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9</v>
      </c>
      <c r="H37" s="424">
        <f t="shared" si="8"/>
        <v>0</v>
      </c>
      <c r="I37" s="424">
        <f t="shared" si="8"/>
        <v>0</v>
      </c>
      <c r="J37" s="424">
        <f t="shared" si="8"/>
        <v>0</v>
      </c>
      <c r="K37" s="424">
        <f t="shared" si="8"/>
        <v>0</v>
      </c>
      <c r="L37" s="424">
        <f t="shared" si="8"/>
        <v>10</v>
      </c>
      <c r="M37" s="424">
        <f t="shared" si="8"/>
        <v>0</v>
      </c>
      <c r="N37" s="424">
        <f t="shared" si="8"/>
        <v>28</v>
      </c>
      <c r="O37" s="424">
        <f t="shared" si="8"/>
        <v>0</v>
      </c>
      <c r="P37" s="424">
        <f t="shared" si="8"/>
        <v>0</v>
      </c>
      <c r="Q37" s="424">
        <f t="shared" si="8"/>
        <v>0</v>
      </c>
      <c r="R37" s="424">
        <f t="shared" si="8"/>
        <v>0</v>
      </c>
      <c r="S37" s="424">
        <f t="shared" si="8"/>
        <v>0</v>
      </c>
      <c r="T37" s="424">
        <f t="shared" si="8"/>
        <v>600</v>
      </c>
      <c r="U37" s="424">
        <f t="shared" si="8"/>
        <v>0</v>
      </c>
      <c r="V37" s="424">
        <f t="shared" si="8"/>
        <v>100</v>
      </c>
      <c r="W37" s="424">
        <f t="shared" si="8"/>
        <v>0</v>
      </c>
      <c r="X37" s="424">
        <f t="shared" si="8"/>
        <v>0</v>
      </c>
      <c r="Y37" s="424">
        <f t="shared" si="8"/>
        <v>0</v>
      </c>
      <c r="Z37" s="425">
        <f t="shared" si="8"/>
        <v>50</v>
      </c>
      <c r="AA37" s="426">
        <f t="shared" si="4"/>
        <v>797</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0</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9</v>
      </c>
      <c r="H42" s="421">
        <f>+ｲ.汚泥!$Q$33</f>
        <v>0</v>
      </c>
      <c r="I42" s="421">
        <f>+ｳ.廃油!$Q$33</f>
        <v>0</v>
      </c>
      <c r="J42" s="421">
        <f>+ｴ.廃酸!$Q$33</f>
        <v>0</v>
      </c>
      <c r="K42" s="421">
        <f>+ｵ.廃ｱﾙｶﾘ!$Q$33</f>
        <v>0</v>
      </c>
      <c r="L42" s="421">
        <f>+ｶ.廃ﾌﾟﾗ類!$Q$33</f>
        <v>10</v>
      </c>
      <c r="M42" s="421">
        <f>+ｷ.紙くず!$Q$33</f>
        <v>0</v>
      </c>
      <c r="N42" s="421">
        <f>+ｸ.木くず!$Q$33</f>
        <v>28</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600</v>
      </c>
      <c r="U42" s="421">
        <f>+ｿ.鉱さい!$Q$33</f>
        <v>0</v>
      </c>
      <c r="V42" s="421">
        <f>+ﾀ.がれき類!$Q$33</f>
        <v>100</v>
      </c>
      <c r="W42" s="421">
        <f>+ﾁ.動物のふん尿!$Q$33</f>
        <v>0</v>
      </c>
      <c r="X42" s="421">
        <f>+ﾂ.動物の死体!$Q$33</f>
        <v>0</v>
      </c>
      <c r="Y42" s="421">
        <f>+ﾃ.ばいじん!$Q$33</f>
        <v>0</v>
      </c>
      <c r="Z42" s="422">
        <f>+ﾄ.混合廃棄物その他!$Q$33</f>
        <v>50</v>
      </c>
      <c r="AA42" s="423">
        <f>SUM(G42:Z42)</f>
        <v>797</v>
      </c>
    </row>
    <row r="43" spans="2:27" ht="24" customHeight="1" x14ac:dyDescent="0.15">
      <c r="B43" s="170"/>
      <c r="C43" s="128" t="s">
        <v>235</v>
      </c>
      <c r="D43" s="789" t="s">
        <v>349</v>
      </c>
      <c r="E43" s="789"/>
      <c r="F43" s="790"/>
      <c r="G43" s="427">
        <f>+ｱ.燃え殻!$AK$27</f>
        <v>9</v>
      </c>
      <c r="H43" s="427">
        <f>+ｲ.汚泥!$AK$27</f>
        <v>0</v>
      </c>
      <c r="I43" s="427">
        <f>+ｳ.廃油!$AK$27</f>
        <v>0</v>
      </c>
      <c r="J43" s="427">
        <f>+ｴ.廃酸!$AK$27</f>
        <v>0</v>
      </c>
      <c r="K43" s="427">
        <f>+ｵ.廃ｱﾙｶﾘ!$AK$27</f>
        <v>0</v>
      </c>
      <c r="L43" s="427">
        <f>+ｶ.廃ﾌﾟﾗ類!$AK$27</f>
        <v>10</v>
      </c>
      <c r="M43" s="427">
        <f>+ｷ.紙くず!$AK$27</f>
        <v>0</v>
      </c>
      <c r="N43" s="427">
        <f>+ｸ.木くず!$AK$27</f>
        <v>28</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600</v>
      </c>
      <c r="U43" s="427">
        <f>+ｿ.鉱さい!$AK$27</f>
        <v>0</v>
      </c>
      <c r="V43" s="427">
        <f>+ﾀ.がれき類!$AK$27</f>
        <v>100</v>
      </c>
      <c r="W43" s="427">
        <f>+ﾁ.動物のふん尿!$AK$27</f>
        <v>0</v>
      </c>
      <c r="X43" s="427">
        <f>+ﾂ.動物の死体!$AK$27</f>
        <v>0</v>
      </c>
      <c r="Y43" s="427">
        <f>+ﾃ.ばいじん!$AK$27</f>
        <v>0</v>
      </c>
      <c r="Z43" s="428">
        <f>+ﾄ.混合廃棄物その他!$AK$27</f>
        <v>50</v>
      </c>
      <c r="AA43" s="429">
        <f t="shared" si="4"/>
        <v>797</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19.3</v>
      </c>
      <c r="H55" s="480">
        <f t="shared" ref="H55:Z55" si="10">IF(H9="0",+H19+H20,+H9+H19+H20)</f>
        <v>0</v>
      </c>
      <c r="I55" s="480">
        <f t="shared" si="10"/>
        <v>0</v>
      </c>
      <c r="J55" s="480">
        <f t="shared" si="10"/>
        <v>0</v>
      </c>
      <c r="K55" s="480">
        <f t="shared" si="10"/>
        <v>0</v>
      </c>
      <c r="L55" s="480">
        <f t="shared" si="10"/>
        <v>10</v>
      </c>
      <c r="M55" s="480">
        <f t="shared" si="10"/>
        <v>0</v>
      </c>
      <c r="N55" s="480">
        <f t="shared" si="10"/>
        <v>59.4</v>
      </c>
      <c r="O55" s="480">
        <f t="shared" si="10"/>
        <v>0.1</v>
      </c>
      <c r="P55" s="480">
        <f t="shared" si="10"/>
        <v>0</v>
      </c>
      <c r="Q55" s="480">
        <f t="shared" si="10"/>
        <v>0</v>
      </c>
      <c r="R55" s="480">
        <f t="shared" si="10"/>
        <v>0</v>
      </c>
      <c r="S55" s="480">
        <f t="shared" si="10"/>
        <v>0</v>
      </c>
      <c r="T55" s="480">
        <f t="shared" si="10"/>
        <v>1511.7</v>
      </c>
      <c r="U55" s="480">
        <f t="shared" si="10"/>
        <v>0</v>
      </c>
      <c r="V55" s="480">
        <f t="shared" si="10"/>
        <v>221.3</v>
      </c>
      <c r="W55" s="480">
        <f t="shared" si="10"/>
        <v>0</v>
      </c>
      <c r="X55" s="480">
        <f t="shared" si="10"/>
        <v>0</v>
      </c>
      <c r="Y55" s="480">
        <f t="shared" si="10"/>
        <v>0</v>
      </c>
      <c r="Z55" s="480">
        <f t="shared" si="10"/>
        <v>111.3</v>
      </c>
      <c r="AA55" s="481">
        <f>+AA9+AA19+AA20</f>
        <v>1933.1</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77" t="s">
        <v>416</v>
      </c>
      <c r="D6" s="577"/>
      <c r="E6" s="577"/>
      <c r="F6" s="577"/>
      <c r="G6" s="577"/>
      <c r="H6" s="577"/>
      <c r="I6" s="577"/>
      <c r="J6" s="577"/>
      <c r="K6" s="577"/>
      <c r="L6" s="577"/>
      <c r="M6" s="577"/>
      <c r="N6" s="577"/>
      <c r="O6" s="577"/>
      <c r="P6" s="577"/>
      <c r="Q6" s="577"/>
      <c r="R6" s="577"/>
      <c r="S6" s="577"/>
      <c r="T6" s="577"/>
      <c r="U6" s="577"/>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35" customHeight="1" x14ac:dyDescent="0.15">
      <c r="C10" s="86"/>
      <c r="U10" s="87"/>
    </row>
    <row r="11" spans="1:23" ht="13.5" x14ac:dyDescent="0.15">
      <c r="C11" s="86"/>
      <c r="P11" s="875" t="str">
        <f>+表紙!P35</f>
        <v>令和    7年    6月   23 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神奈川県横浜市中区弁天通4-59</v>
      </c>
      <c r="M16" s="884"/>
      <c r="N16" s="884"/>
      <c r="O16" s="884"/>
      <c r="P16" s="884"/>
      <c r="Q16" s="884"/>
      <c r="R16" s="884"/>
      <c r="S16" s="884"/>
      <c r="T16" s="884"/>
      <c r="U16" s="282"/>
    </row>
    <row r="17" spans="1:21" ht="26.25" customHeight="1" x14ac:dyDescent="0.15">
      <c r="C17" s="86"/>
      <c r="I17" s="25"/>
      <c r="J17" s="25" t="s">
        <v>7</v>
      </c>
      <c r="K17" s="25"/>
      <c r="L17" s="884" t="str">
        <f>+表紙!L41</f>
        <v>株式会社システムハウスアールアンドシー
横浜支店　支店長　松藤　祐介</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045-201-1628</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株式会社システムハウスアールアンドシー　横浜支店</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t="str">
        <f>表紙!P49</f>
        <v>新規</v>
      </c>
      <c r="Q25" s="891"/>
      <c r="R25" s="891"/>
      <c r="S25" s="891"/>
      <c r="T25" s="891"/>
      <c r="U25" s="892"/>
    </row>
    <row r="26" spans="1:21" ht="26.25" customHeight="1" x14ac:dyDescent="0.15">
      <c r="C26" s="538" t="s">
        <v>11</v>
      </c>
      <c r="D26" s="539"/>
      <c r="E26" s="540"/>
      <c r="F26" s="906" t="str">
        <f>+表紙!F50</f>
        <v>神奈川県横浜市中区弁天通4-59</v>
      </c>
      <c r="G26" s="907"/>
      <c r="H26" s="907"/>
      <c r="I26" s="907"/>
      <c r="J26" s="907"/>
      <c r="K26" s="907"/>
      <c r="L26" s="907"/>
      <c r="M26" s="907"/>
      <c r="N26" s="341" t="s">
        <v>172</v>
      </c>
      <c r="O26"/>
      <c r="P26"/>
      <c r="Q26" s="901" t="str">
        <f>IF(+表紙!Q50="","",+表紙!Q50)</f>
        <v>045-201-1628</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モジュール建築等の製造・販売、ユニットハウス等の製造・販売・レンタル</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18791</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13</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4.1"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4.1"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4.1"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4.1"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4.1"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6</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1136.0999999999999</v>
      </c>
      <c r="L66" s="873"/>
      <c r="M66" s="873"/>
      <c r="N66" s="873"/>
      <c r="O66" s="873"/>
      <c r="P66" s="193" t="s">
        <v>13</v>
      </c>
      <c r="Q66" s="871"/>
      <c r="R66" s="871"/>
      <c r="S66" s="871"/>
      <c r="T66" s="871"/>
      <c r="U66" s="872"/>
      <c r="V66" s="292"/>
      <c r="W66" s="292"/>
      <c r="X66" s="102"/>
    </row>
    <row r="67" spans="1:24" ht="14.1"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3"/>
      <c r="E70" s="592"/>
      <c r="F70" s="819" t="str">
        <f>IF(COUNTA(表紙!F94)=1,+表紙!F94,"")</f>
        <v>前年度は大規模の解体工事を受注したため、産廃排出量増加に繋がった。　　　　　　　　　　　　　　　　　　　　　　　　　　　今年度は大規模解体工事の受注制限を行う。</v>
      </c>
      <c r="G70" s="820"/>
      <c r="H70" s="820"/>
      <c r="I70" s="820"/>
      <c r="J70" s="820"/>
      <c r="K70" s="820"/>
      <c r="L70" s="820"/>
      <c r="M70" s="820"/>
      <c r="N70" s="820"/>
      <c r="O70" s="820"/>
      <c r="P70" s="820"/>
      <c r="Q70" s="820"/>
      <c r="R70" s="820"/>
      <c r="S70" s="820"/>
      <c r="T70" s="820"/>
      <c r="U70" s="821"/>
      <c r="V70" s="164"/>
    </row>
    <row r="71" spans="1:24" ht="14.1"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6</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797</v>
      </c>
      <c r="L81" s="873"/>
      <c r="M81" s="873"/>
      <c r="N81" s="873"/>
      <c r="O81" s="873"/>
      <c r="P81" s="246" t="s">
        <v>13</v>
      </c>
      <c r="Q81" s="871"/>
      <c r="R81" s="871"/>
      <c r="S81" s="871"/>
      <c r="T81" s="871"/>
      <c r="U81" s="872"/>
      <c r="V81" s="292"/>
      <c r="W81" s="292"/>
      <c r="X81" s="102"/>
    </row>
    <row r="82" spans="1:24" ht="14.1"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494"/>
      <c r="E85" s="497"/>
      <c r="F85" s="819" t="str">
        <f>IF(COUNTA(表紙!F109)=1,+表紙!F109,"")</f>
        <v>前年度は大規模の解体工事を受注したため、産廃排出量増加に繋がった。　　　　　　　　　　　　　　　　　　　　　　　　　　　今年度は大規模解体工事の受注制限を行う。</v>
      </c>
      <c r="G85" s="820"/>
      <c r="H85" s="820"/>
      <c r="I85" s="820"/>
      <c r="J85" s="820"/>
      <c r="K85" s="820"/>
      <c r="L85" s="820"/>
      <c r="M85" s="820"/>
      <c r="N85" s="820"/>
      <c r="O85" s="820"/>
      <c r="P85" s="820"/>
      <c r="Q85" s="820"/>
      <c r="R85" s="820"/>
      <c r="S85" s="820"/>
      <c r="T85" s="820"/>
      <c r="U85" s="821"/>
      <c r="V85" s="179"/>
    </row>
    <row r="86" spans="1:24" ht="14.1"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494"/>
      <c r="E96" s="497"/>
      <c r="F96" s="819" t="str">
        <f>IF(COUNTA(表紙!F120)=1,+表紙!F120,"")</f>
        <v/>
      </c>
      <c r="G96" s="820"/>
      <c r="H96" s="820"/>
      <c r="I96" s="820"/>
      <c r="J96" s="820"/>
      <c r="K96" s="820"/>
      <c r="L96" s="820"/>
      <c r="M96" s="820"/>
      <c r="N96" s="820"/>
      <c r="O96" s="820"/>
      <c r="P96" s="820"/>
      <c r="Q96" s="820"/>
      <c r="R96" s="820"/>
      <c r="S96" s="820"/>
      <c r="T96" s="820"/>
      <c r="U96" s="821"/>
      <c r="V96" s="179"/>
    </row>
    <row r="97" spans="3:24" ht="14.1"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494"/>
      <c r="E184" s="497"/>
      <c r="F184" s="511" t="s">
        <v>267</v>
      </c>
      <c r="G184" s="512"/>
      <c r="H184" s="512"/>
      <c r="I184" s="512"/>
      <c r="J184" s="512"/>
      <c r="K184" s="838">
        <f>+表紙!K208</f>
        <v>1136.0999999999999</v>
      </c>
      <c r="L184" s="838"/>
      <c r="M184" s="838"/>
      <c r="N184" s="838"/>
      <c r="O184" s="838"/>
      <c r="P184" s="198" t="s">
        <v>13</v>
      </c>
      <c r="Q184" s="828" t="s">
        <v>293</v>
      </c>
      <c r="R184" s="829"/>
      <c r="S184" s="829"/>
      <c r="T184" s="829"/>
      <c r="U184" s="830"/>
      <c r="V184" s="292"/>
      <c r="W184" s="292"/>
      <c r="X184" s="179"/>
    </row>
    <row r="185" spans="3:24" ht="43.3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35" customHeight="1" x14ac:dyDescent="0.15">
      <c r="C186" s="195"/>
      <c r="D186" s="494"/>
      <c r="E186" s="497"/>
      <c r="F186" s="263"/>
      <c r="G186" s="505" t="s">
        <v>224</v>
      </c>
      <c r="H186" s="506"/>
      <c r="I186" s="506"/>
      <c r="J186" s="506"/>
      <c r="K186" s="838" t="str">
        <f>+表紙!K210</f>
        <v>0</v>
      </c>
      <c r="L186" s="838"/>
      <c r="M186" s="838"/>
      <c r="N186" s="838"/>
      <c r="O186" s="838"/>
      <c r="P186" s="346" t="s">
        <v>13</v>
      </c>
      <c r="Q186" s="831"/>
      <c r="R186" s="832"/>
      <c r="S186" s="832"/>
      <c r="T186" s="832"/>
      <c r="U186" s="833"/>
      <c r="V186" s="292"/>
      <c r="W186" s="292"/>
      <c r="X186" s="179"/>
    </row>
    <row r="187" spans="3:24" ht="43.3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797</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0</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1.1"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1.1"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349999999999994"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1.1"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headerFooter alignWithMargins="0"/>
  <rowBreaks count="5" manualBreakCount="5">
    <brk id="49" min="2" max="20" man="1"/>
    <brk id="106" min="2" max="20" man="1"/>
    <brk id="155" min="2" max="20" man="1"/>
    <brk id="198" min="2" max="20" man="1"/>
    <brk id="221" min="2" max="20" man="1"/>
  </rowBreaks>
  <drawing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27" workbookViewId="0">
      <selection activeCell="Q33" sqref="Q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C25" workbookViewId="0">
      <selection activeCell="F24" sqref="F24:G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v>
      </c>
      <c r="P27" s="718"/>
      <c r="Q27" s="718"/>
      <c r="R27" s="718"/>
      <c r="S27" s="49" t="s">
        <v>38</v>
      </c>
      <c r="T27" s="70"/>
      <c r="U27" s="70"/>
      <c r="X27" s="68" t="s">
        <v>39</v>
      </c>
      <c r="Y27" s="71"/>
      <c r="AG27" s="58"/>
      <c r="AH27" s="58"/>
      <c r="AI27" s="58"/>
      <c r="AJ27" s="58"/>
      <c r="AK27" s="668">
        <f>+AG18+O27</f>
        <v>10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10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5" workbookViewId="0">
      <selection activeCell="Q35" sqref="Q3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株式会社システムハウスアールアンドシー　横浜支店</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28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31.4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28</v>
      </c>
      <c r="P27" s="718"/>
      <c r="Q27" s="718"/>
      <c r="R27" s="718"/>
      <c r="S27" s="49" t="s">
        <v>38</v>
      </c>
      <c r="T27" s="70"/>
      <c r="U27" s="70"/>
      <c r="X27" s="68" t="s">
        <v>39</v>
      </c>
      <c r="Y27" s="71"/>
      <c r="AG27" s="58"/>
      <c r="AH27" s="58"/>
      <c r="AI27" s="58"/>
      <c r="AJ27" s="58"/>
      <c r="AK27" s="668">
        <f>+AG18+O27</f>
        <v>28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31.4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28</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2025-08-06T07:36:02Z</dcterms:created>
  <dcterms:modified xsi:type="dcterms:W3CDTF">2025-08-06T07:36:03Z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