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firstSheet="12"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<sst xmlns="http://schemas.openxmlformats.org/spreadsheetml/2006/main" count="3175" uniqueCount="464">
  <si>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</si>
  <si>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</si>
  <si>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</si>
  <si>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</si>
  <si>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</si>
  <si>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</si>
  <si>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</si>
  <si>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</si>
  <si>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</si>
  <si>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</si>
  <si>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</si>
  <si>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</si>
  <si>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</si>
  <si>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</si>
  <si>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</si>
  <si>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</si>
  <si>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</si>
  <si>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</si>
  <si>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</si>
  <si>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</si>
  <si>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</si>
  <si>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</si>
  <si>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</si>
  <si>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</si>
  <si>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</si>
  <si>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</si>
  <si>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</si>
  <si>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</si>
  <si>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</si>
  <si>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</si>
  <si>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</si>
  <si>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</si>
  <si>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</si>
  <si>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</si>
  <si>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</si>
  <si>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</si>
  <si>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</si>
  <si>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</si>
  <si>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</si>
  <si>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</si>
  <si>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</si>
  <si>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</si>
  <si>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</si>
  <si>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</si>
  <si>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</si>
  <si>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</si>
  <si>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</si>
  <si>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</si>
  <si>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</si>
  <si>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</si>
  <si>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</si>
  <si>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</si>
  <si>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</si>
  <si>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</si>
  <si>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</si>
  <si>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</si>
  <si>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</si>
  <si>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</si>
  <si>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</si>
  <si>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</si>
  <si>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</si>
  <si>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</si>
  <si>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</si>
  <si>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</si>
  <si>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</si>
  <si>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</si>
  <si>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</si>
  <si>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</si>
  <si>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</si>
  <si>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</si>
  <si>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</si>
  <si>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</si>
  <si>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</si>
  <si>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</si>
  <si>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</si>
  <si>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</si>
  <si>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</si>
  <si>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</si>
  <si>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</si>
  <si>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</si>
  <si>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</si>
  <si>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</si>
  <si>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</si>
  <si>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</si>
  <si>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</si>
  <si>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</si>
  <si>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</si>
  <si>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</si>
  <si>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</si>
  <si>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</si>
  <si>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</si>
  <si>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</si>
  <si>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</si>
  <si>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</si>
  <si>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</si>
  <si>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</si>
  <si>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</si>
  <si>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</si>
  <si>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</si>
  <si>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</si>
  <si>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</si>
  <si>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</si>
  <si>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</si>
  <si>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</si>
  <si>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</si>
  <si>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</si>
  <si>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</si>
  <si>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</si>
  <si>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</si>
  <si>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</si>
  <si>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</si>
  <si>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</si>
  <si>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</si>
  <si>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</si>
  <si>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</si>
  <si>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</si>
  <si>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</si>
  <si>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</si>
  <si>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</si>
  <si>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</si>
  <si>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</si>
  <si>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</si>
  <si>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</si>
  <si>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</si>
  <si>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</si>
  <si>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</si>
  <si>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</si>
  <si>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</si>
  <si>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</si>
  <si>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</si>
  <si>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</si>
  <si>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</si>
  <si>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</si>
  <si>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</si>
  <si>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</si>
  <si>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</si>
  <si>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</si>
  <si>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</si>
  <si>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</si>
  <si>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</si>
  <si>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</si>
  <si>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</si>
  <si>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</si>
  <si>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</si>
  <si>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</si>
  <si>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</si>
  <si>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</si>
  <si>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</si>
  <si>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</si>
  <si>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</si>
  <si>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</si>
  <si>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</si>
  <si>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</si>
  <si>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</si>
  <si>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</si>
  <si>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</si>
  <si>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</si>
  <si>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</si>
  <si>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</si>
  <si>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</si>
  <si>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</si>
  <si>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</si>
  <si>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</si>
  <si>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</si>
  <si>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</si>
  <si>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</si>
  <si>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</si>
  <si>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</si>
  <si>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</si>
  <si>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</si>
  <si>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</si>
  <si>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</si>
  <si>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</si>
  <si>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</si>
  <si>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</si>
  <si>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</si>
  <si>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</si>
  <si>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</si>
  <si>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</si>
  <si>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</si>
  <si>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</si>
  <si>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</si>
  <si>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</si>
  <si>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</si>
  <si>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</si>
  <si>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</si>
  <si>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</si>
  <si>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</si>
  <si>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</si>
  <si>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</si>
  <si>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</si>
  <si>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</si>
  <si>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</si>
  <si>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</si>
  <si>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</si>
  <si>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</si>
  <si>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</si>
  <si>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</si>
  <si>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</si>
  <si>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</si>
  <si>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</si>
  <si>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</si>
  <si>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</si>
  <si>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</si>
  <si>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</si>
  <si>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</si>
  <si>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</si>
  <si>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</si>
  <si>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</si>
  <si>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</si>
  <si>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</si>
  <si>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</si>
  <si>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</si>
  <si>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</si>
  <si>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</si>
  <si>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</si>
  <si>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</si>
  <si>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</si>
  <si>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</si>
  <si>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</si>
  <si>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</si>
  <si>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</si>
  <si>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</si>
  <si>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</si>
  <si>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</si>
  <si>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</si>
  <si>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</si>
  <si>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</si>
  <si>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</si>
  <si>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</si>
  <si>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</si>
  <si>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</si>
  <si>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</si>
  <si>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</si>
  <si>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</si>
  <si>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</si>
  <si>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</si>
  <si>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</si>
  <si>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</si>
  <si>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</si>
  <si>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</si>
  <si>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</si>
  <si>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</si>
  <si>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</si>
  <si>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</si>
  <si>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</si>
  <si>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</si>
  <si>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</si>
  <si>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</si>
  <si>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</si>
  <si>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</si>
  <si>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</si>
  <si>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</si>
  <si>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</si>
  <si>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</si>
  <si>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</si>
  <si>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</si>
  <si>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</si>
  <si>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</si>
  <si>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</si>
  <si>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</si>
  <si>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</si>
  <si>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</si>
  <si>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</si>
  <si>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</si>
  <si>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</si>
  <si>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</si>
  <si>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</si>
  <si>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</si>
  <si>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</si>
  <si>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</si>
  <si>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</si>
  <si>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</si>
  <si>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</si>
  <si>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</si>
  <si>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</si>
  <si>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</si>
  <si>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</si>
  <si>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</si>
  <si>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</si>
  <si>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</si>
  <si>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</si>
  <si>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</si>
  <si>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</si>
  <si>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</si>
  <si>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</si>
  <si>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</si>
  <si>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</si>
  <si>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</si>
  <si>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</si>
  <si>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</si>
  <si>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</si>
  <si>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</si>
  <si>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</si>
  <si>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</si>
  <si>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</si>
  <si>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</si>
  <si>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</si>
  <si>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</si>
  <si>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</si>
  <si>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</si>
  <si>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</si>
  <si>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</si>
  <si>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</si>
  <si>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</si>
  <si>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</si>
  <si>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</si>
  <si>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</si>
  <si>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</si>
  <si>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</si>
  <si>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</si>
  <si>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</si>
  <si>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</si>
  <si>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</si>
  <si>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</si>
  <si>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</si>
  <si>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</si>
  <si>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</si>
  <si>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</si>
  <si>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</si>
  <si>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</si>
  <si>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</si>
  <si>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</si>
  <si>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</si>
  <si>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</si>
  <si>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</si>
  <si>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</si>
  <si>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</si>
  <si>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</si>
  <si>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</si>
  <si>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</si>
  <si>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</si>
  <si>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</si>
  <si>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</si>
  <si>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</si>
  <si>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</si>
  <si>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</si>
  <si>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</si>
  <si>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</si>
  <si>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</si>
  <si>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</si>
  <si>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</si>
  <si>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</si>
  <si>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</si>
  <si>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</si>
  <si>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</si>
  <si>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</si>
  <si>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</si>
  <si>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</si>
  <si>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</si>
  <si>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</si>
  <si>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</si>
  <si>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</si>
  <si>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</si>
  <si>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</si>
  <si>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</si>
  <si>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</si>
  <si>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</si>
  <si>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</si>
  <si>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</si>
  <si>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</si>
  <si>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</si>
  <si>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</si>
  <si>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</si>
  <si>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</si>
  <si>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</si>
  <si>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</si>
  <si>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</si>
  <si>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</si>
  <si>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</si>
  <si>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</si>
  <si>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</si>
  <si>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</si>
  <si>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</si>
  <si>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</si>
  <si>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</si>
  <si>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</si>
  <si>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</si>
  <si>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</si>
  <si>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</si>
  <si>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</si>
  <si>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</si>
  <si>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</si>
  <si>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</si>
  <si>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</si>
  <si>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</si>
  <si>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</si>
  <si>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</si>
  <si>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</si>
  <si>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</si>
  <si>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</si>
  <si>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</si>
  <si>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</si>
  <si>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</si>
  <si>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</si>
  <si>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</si>
  <si>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</si>
  <si>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</si>
  <si>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</si>
  <si>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</si>
  <si>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</si>
  <si>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</si>
  <si>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</si>
  <si>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</si>
  <si>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</si>
  <si>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</si>
  <si>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</si>
  <si>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</si>
  <si>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</si>
  <si>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</si>
  <si>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</si>
  <si>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</si>
  <si>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</si>
  <si>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</si>
  <si>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</si>
  <si>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</si>
  <si>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</si>
  <si>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</si>
  <si>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</si>
  <si>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</si>
  <si>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</si>
  <si>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</si>
  <si>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</si>
  <si>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</si>
  <si>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</si>
  <si>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</si>
  <si>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</si>
  <si>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</si>
  <si>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</si>
  <si>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</si>
  <si>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</si>
  <si>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</si>
  <si>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</si>
  <si>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</si>
  <si>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</si>
  <si>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</si>
  <si>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</si>
  <si>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</si>
  <si>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</si>
  <si>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</si>
  <si>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</si>
  <si>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</si>
  <si>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</si>
  <si>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</si>
  <si>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</si>
  <si>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</si>
  <si>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令和7年 6月 30日</t>
    <phoneticPr fontId="3"/>
  </si>
  <si>
    <t>汚泥　　　→ 脱水・調質改良 → 改良土として再生利用又は埋立
がれき類　→ 破砕 → 再生砕石として再生利用
廃ﾌﾟﾗｽﾁｯｸ → 破砕､圧縮梱包 → 原料、燃料として再生利用
　　　　　→ 埋立
金属くず　→ 切断、破砕　→　原料として再利用
紙くず　　→ 圧縮梱包 → 製紙原料等として再生利用
木くず　　→ 破砕 → ﾁｯﾌﾟ・燃料等として再生利用
ｶﾞﾗｽくず､ｺﾝｸﾘｰﾄくず及び陶磁器くず　→　破砕　→　再利用または埋立</t>
    <phoneticPr fontId="3"/>
  </si>
  <si>
    <t>▼本社▼
・全社的な廃棄物処理に関する検討
・全社的な廃棄物処理方針の策定
・廃棄物処理に関する各種事項の決定
・廃棄物処理計画の策定
▼支店（担当者）
・産業廃棄物管理票の交付・管理
・監督官庁への各種報告
・産廃協力業者に対する教育、指導
・委託契約の締結、契約書の管理</t>
    <rPh sb="1" eb="3">
      <t>ホンシャ</t>
    </rPh>
    <rPh sb="6" eb="8">
      <t>ゼンシャ</t>
    </rPh>
    <rPh sb="8" eb="9">
      <t>テキ</t>
    </rPh>
    <rPh sb="10" eb="12">
      <t>ハイキ</t>
    </rPh>
    <rPh sb="12" eb="13">
      <t>ブツ</t>
    </rPh>
    <rPh sb="13" eb="15">
      <t>ショリ</t>
    </rPh>
    <rPh sb="16" eb="17">
      <t>カン</t>
    </rPh>
    <rPh sb="19" eb="21">
      <t>ケントウ</t>
    </rPh>
    <rPh sb="23" eb="25">
      <t>ゼンシャ</t>
    </rPh>
    <rPh sb="25" eb="26">
      <t>テキ</t>
    </rPh>
    <rPh sb="27" eb="30">
      <t>ハイキブツ</t>
    </rPh>
    <rPh sb="30" eb="32">
      <t>ショリ</t>
    </rPh>
    <rPh sb="32" eb="34">
      <t>ホウシン</t>
    </rPh>
    <rPh sb="35" eb="37">
      <t>サクテイ</t>
    </rPh>
    <rPh sb="39" eb="42">
      <t>ハイキブツ</t>
    </rPh>
    <rPh sb="42" eb="44">
      <t>ショリ</t>
    </rPh>
    <rPh sb="45" eb="46">
      <t>カン</t>
    </rPh>
    <rPh sb="48" eb="50">
      <t>カクシュ</t>
    </rPh>
    <rPh sb="50" eb="52">
      <t>ジコウ</t>
    </rPh>
    <rPh sb="53" eb="55">
      <t>ケッテイ</t>
    </rPh>
    <rPh sb="57" eb="60">
      <t>ハイキブツ</t>
    </rPh>
    <rPh sb="60" eb="62">
      <t>ショリ</t>
    </rPh>
    <rPh sb="62" eb="64">
      <t>ケイカク</t>
    </rPh>
    <rPh sb="65" eb="67">
      <t>サクテイ</t>
    </rPh>
    <rPh sb="70" eb="72">
      <t>シテン</t>
    </rPh>
    <rPh sb="73" eb="76">
      <t>タントウシャ</t>
    </rPh>
    <rPh sb="79" eb="81">
      <t>サンギョウ</t>
    </rPh>
    <rPh sb="81" eb="84">
      <t>ハイキブツ</t>
    </rPh>
    <rPh sb="84" eb="86">
      <t>カンリ</t>
    </rPh>
    <rPh sb="86" eb="87">
      <t>ヒョウ</t>
    </rPh>
    <rPh sb="88" eb="90">
      <t>コウフ</t>
    </rPh>
    <rPh sb="91" eb="93">
      <t>カンリ</t>
    </rPh>
    <rPh sb="95" eb="97">
      <t>カントク</t>
    </rPh>
    <rPh sb="97" eb="99">
      <t>カンチョウ</t>
    </rPh>
    <rPh sb="101" eb="103">
      <t>カクシュ</t>
    </rPh>
    <rPh sb="103" eb="105">
      <t>ホウコク</t>
    </rPh>
    <rPh sb="107" eb="109">
      <t>サンパイ</t>
    </rPh>
    <rPh sb="109" eb="111">
      <t>キョウリョク</t>
    </rPh>
    <rPh sb="111" eb="113">
      <t>ギョウシャ</t>
    </rPh>
    <rPh sb="114" eb="115">
      <t>タイ</t>
    </rPh>
    <rPh sb="117" eb="119">
      <t>キョウイク</t>
    </rPh>
    <rPh sb="120" eb="122">
      <t>シドウ</t>
    </rPh>
    <rPh sb="124" eb="126">
      <t>イタク</t>
    </rPh>
    <rPh sb="126" eb="128">
      <t>ケイヤク</t>
    </rPh>
    <rPh sb="129" eb="131">
      <t>テイケツ</t>
    </rPh>
    <rPh sb="132" eb="135">
      <t>ケイヤクショ</t>
    </rPh>
    <rPh sb="136" eb="138">
      <t>カンリ</t>
    </rPh>
    <phoneticPr fontId="3"/>
  </si>
  <si>
    <t>・電子マニフェストの導入。
・古紙のゼロエミッションの取り組み。
・協力業者へ分別の指導・教育を実施。
・解体現場に於ける金属くずの産廃処理量を削減する。
・広域認定での再資源化促進。
・端材の有効利用による処分量削減。</t>
    <phoneticPr fontId="3"/>
  </si>
  <si>
    <t>・古紙のゼロエミッションの取り組み。
・協力業者へ分別の指導・教育を実施。
・解体現場に於ける金属くずの産廃処理量を削減する。
・広域認定での再資源化促進。・端材の有効利用による処分量削減。
・工場生産によるパネル化で現場加工を削減。</t>
    <phoneticPr fontId="3"/>
  </si>
  <si>
    <t>・木くず、紙くず、廃プラスチック、石膏ボード、金属くずの分別を各現場にて実施。
・分別推進看板の現場掲示。
・現場での作業員への直接指導。</t>
    <phoneticPr fontId="3"/>
  </si>
  <si>
    <t>・木くず、紙くず、廃プラスチック、石膏ボード、金属くずの分別を各現場にて実施。
・分別推進看板の現場掲示。　　　　　　　　　　　　　　　　　　　　　　　　　　　　
・現場での作業員への直接指導。　　　
・狭小現場での分別の仕組をつくる。</t>
    <phoneticPr fontId="3"/>
  </si>
  <si>
    <t>委託した処分場の現地確認等を計画的に実施する。</t>
    <phoneticPr fontId="3"/>
  </si>
  <si>
    <t>委託基準に基づき、委託可能な処理業者を選定。
委託業務に関する社内研修を実施。</t>
    <phoneticPr fontId="3"/>
  </si>
  <si>
    <t>東京都北区赤羽2－51－3　NS3ビル7F</t>
    <phoneticPr fontId="3"/>
  </si>
  <si>
    <t>大東建設（株）　代表取締役社長　小川浩一郎</t>
    <phoneticPr fontId="3"/>
  </si>
  <si>
    <t>横浜市内　各工事現場</t>
    <phoneticPr fontId="3"/>
  </si>
  <si>
    <t>横浜市内　各所</t>
    <phoneticPr fontId="3"/>
  </si>
  <si>
    <t>新規</t>
    <phoneticPr fontId="3"/>
  </si>
  <si>
    <t>03-5939-3500</t>
    <phoneticPr fontId="3"/>
  </si>
  <si>
    <t>横浜市長</t>
    <phoneticPr fontId="3"/>
  </si>
  <si>
    <t>Ｄ－建設業</t>
    <phoneticPr fontId="3"/>
  </si>
  <si>
    <t>06　総合工事業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</si>
</sst>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04963" y="2212181"/>
          <a:ext cx="419100" cy="62865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opLeftCell="A37" zoomScale="115" zoomScaleNormal="115" zoomScaleSheetLayoutView="115" workbookViewId="0">
      <selection activeCell="X69" sqref="X69"/>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446</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461</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455</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456</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460</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457</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t="s">
        <v>459</v>
      </c>
      <c r="Q49" s="726"/>
      <c r="R49" s="726"/>
      <c r="S49" s="726"/>
      <c r="T49" s="726"/>
      <c r="U49" s="727"/>
    </row>
    <row r="50" spans="3:54" ht="26.25" customHeight="1" x14ac:dyDescent="0.15">
      <c r="C50" s="697" t="s">
        <v>11</v>
      </c>
      <c r="D50" s="698"/>
      <c r="E50" s="699"/>
      <c r="F50" s="708" t="s">
        <v>458</v>
      </c>
      <c r="G50" s="709"/>
      <c r="H50" s="709"/>
      <c r="I50" s="709"/>
      <c r="J50" s="709"/>
      <c r="K50" s="709"/>
      <c r="L50" s="709"/>
      <c r="M50" s="709"/>
      <c r="N50" s="592" t="s">
        <v>172</v>
      </c>
      <c r="O50" s="595"/>
      <c r="P50" s="596"/>
      <c r="Q50" s="712"/>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462</v>
      </c>
      <c r="G54" s="793"/>
      <c r="H54" s="793"/>
      <c r="I54" s="793"/>
      <c r="J54" s="793"/>
      <c r="K54" s="793"/>
      <c r="L54" s="38" t="s">
        <v>48</v>
      </c>
      <c r="M54" s="38"/>
      <c r="N54" s="797" t="s">
        <v>463</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v>1375</v>
      </c>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v>74</v>
      </c>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447</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448</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7</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1228.0999999999999</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t="s">
        <v>449</v>
      </c>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7</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747.2</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t="s">
        <v>450</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t="s">
        <v>451</v>
      </c>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t="s">
        <v>452</v>
      </c>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1228.0999999999999</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t="str">
        <f>+別紙!AA15</f>
        <v>0</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1228.0999999999999</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t="s">
        <v>454</v>
      </c>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747.2</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0</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747.2</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t="s">
        <v>453</v>
      </c>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headerFooter alignWithMargins="0"/>
  <rowBreaks count="5" manualBreakCount="5">
    <brk id="73" min="2" max="20" man="1"/>
    <brk id="130" min="2" max="20" man="1"/>
    <brk id="179" min="2" max="20" man="1"/>
    <brk id="222" min="2" max="20" man="1"/>
    <brk id="241" min="2" max="20" man="1"/>
  </rowBreaks>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12"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横浜市内　各工事現場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横浜市内　各工事現場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横浜市内　各工事現場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横浜市内　各工事現場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9" workbookViewId="0">
      <selection activeCell="F32" sqref="F32:G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横浜市内　各工事現場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15.6</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25.9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15.6</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15.6</v>
      </c>
      <c r="P27" s="881"/>
      <c r="Q27" s="881"/>
      <c r="R27" s="881"/>
      <c r="S27" s="59" t="s">
        <v>38</v>
      </c>
      <c r="T27" s="80"/>
      <c r="U27" s="80"/>
      <c r="X27" s="78" t="s">
        <v>39</v>
      </c>
      <c r="Y27" s="81"/>
      <c r="AG27" s="68"/>
      <c r="AH27" s="68"/>
      <c r="AI27" s="68"/>
      <c r="AJ27" s="68"/>
      <c r="AK27" s="831">
        <f>+AG18+O27</f>
        <v>15.6</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15.6</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25.9</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15.6</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25.9</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21" workbookViewId="0">
      <selection activeCell="F32" sqref="F32:G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横浜市内　各工事現場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44.2</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73.599999999999994</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44.2</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44.2</v>
      </c>
      <c r="P27" s="881"/>
      <c r="Q27" s="881"/>
      <c r="R27" s="881"/>
      <c r="S27" s="59" t="s">
        <v>38</v>
      </c>
      <c r="T27" s="80"/>
      <c r="U27" s="80"/>
      <c r="X27" s="78" t="s">
        <v>39</v>
      </c>
      <c r="Y27" s="81"/>
      <c r="AG27" s="68"/>
      <c r="AH27" s="68"/>
      <c r="AI27" s="68"/>
      <c r="AJ27" s="68"/>
      <c r="AK27" s="831">
        <f>+AG18+O27</f>
        <v>44.2</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44.2</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73.599999999999994</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44.2</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73.599999999999994</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横浜市内　各工事現場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21" workbookViewId="0">
      <selection activeCell="F32" sqref="F32:G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横浜市内　各工事現場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156.5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260.89999999999998</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156.5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156.5</v>
      </c>
      <c r="P27" s="881"/>
      <c r="Q27" s="881"/>
      <c r="R27" s="881"/>
      <c r="S27" s="59" t="s">
        <v>38</v>
      </c>
      <c r="T27" s="80"/>
      <c r="U27" s="80"/>
      <c r="X27" s="78" t="s">
        <v>39</v>
      </c>
      <c r="Y27" s="81"/>
      <c r="AG27" s="68"/>
      <c r="AH27" s="68"/>
      <c r="AI27" s="68"/>
      <c r="AJ27" s="68"/>
      <c r="AK27" s="831">
        <f>+AG18+O27</f>
        <v>156.5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156.5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260.89999999999998</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156.5</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260.89999999999998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横浜市内　各工事現場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横浜市内　各工事現場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9" zoomScale="80" zoomScaleNormal="80" workbookViewId="0">
      <selection activeCell="F24" sqref="F24:G2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横浜市内　各工事現場</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横浜市内　各工事現場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2"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横浜市内　各工事現場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abSelected="1" topLeftCell="G1" zoomScale="80" zoomScaleNormal="80" workbookViewId="0">
      <selection activeCell="I1" sqref="A1:I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横浜市内　各工事現場</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0</v>
      </c>
      <c r="H9" s="507">
        <f>IF(OR(ｲ.汚泥!F24&gt;0,ｲ.汚泥!F24&lt;0),ｲ.汚泥!F24,IF(H$19&gt;0,"0",0))</f>
        <v>731.5</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88</v>
      </c>
      <c r="M9" s="507">
        <f>IF(OR(ｷ.紙くず!F24&gt;0,ｷ.紙くず!F24&lt;0),ｷ.紙くず!F24,IF(M$19&gt;0,"0",0))</f>
        <v>23.4</v>
      </c>
      <c r="N9" s="507">
        <f>IF(OR(ｸ.木くず!F24&gt;0,ｸ.木くず!F24&lt;0),ｸ.木くず!F24,IF(N$19&gt;0,"0",0))</f>
        <v>24.8</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25.9</v>
      </c>
      <c r="T9" s="507">
        <f>IF(OR(ｾ.ｶﾞﾗｽ･ｺﾝｸﾘ･陶磁器くず!F24&gt;0,ｾ.ｶﾞﾗｽ･ｺﾝｸﾘ･陶磁器くず!F24&lt;0),ｾ.ｶﾞﾗｽ･ｺﾝｸﾘ･陶磁器くず!F24,IF(T$19&gt;0,"0",0))</f>
        <v>73.599999999999994</v>
      </c>
      <c r="U9" s="507">
        <f>IF(OR(ｿ.鉱さい!F24&gt;0,ｿ.鉱さい!F24&lt;0),ｿ.鉱さい!F24,IF(U$19&gt;0,"0",0))</f>
        <v>0</v>
      </c>
      <c r="V9" s="507">
        <f>IF(OR(ﾀ.がれき類!F24&gt;0,ﾀ.がれき類!F24&lt;0),ﾀ.がれき類!F24,IF(V$19&gt;0,"0",0))</f>
        <v>260.89999999999998</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0</v>
      </c>
      <c r="AA9" s="509">
        <f>IF(SUM(G9:Z9)&gt;0,SUM(G9:Z9),IF(AA$19&gt;0,"0",0))</f>
        <v>1228.0999999999999</v>
      </c>
    </row>
    <row r="10" spans="2:27" ht="24" customHeight="1" x14ac:dyDescent="0.15">
      <c r="B10" s="188" t="s">
        <v>393</v>
      </c>
      <c r="C10" s="939" t="s">
        <v>294</v>
      </c>
      <c r="D10" s="939"/>
      <c r="E10" s="939"/>
      <c r="F10" s="940"/>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1" t="s">
        <v>295</v>
      </c>
      <c r="D11" s="941"/>
      <c r="E11" s="941"/>
      <c r="F11" s="942"/>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0</v>
      </c>
      <c r="H14" s="513">
        <f>IF(OR(ｲ.汚泥!F29&gt;0,ｲ.汚泥!F29&lt;0),ｲ.汚泥!F29,IF(H$19&gt;0,"0",0))</f>
        <v>731.5</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88</v>
      </c>
      <c r="M14" s="513">
        <f>IF(OR(ｷ.紙くず!F29&gt;0,ｷ.紙くず!F29&lt;0),ｷ.紙くず!F29,IF(M$19&gt;0,"0",0))</f>
        <v>23.4</v>
      </c>
      <c r="N14" s="513">
        <f>IF(OR(ｸ.木くず!F29&gt;0,ｸ.木くず!F29&lt;0),ｸ.木くず!F29,IF(N$19&gt;0,"0",0))</f>
        <v>24.8</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25.9</v>
      </c>
      <c r="T14" s="513">
        <f>IF(OR(ｾ.ｶﾞﾗｽ･ｺﾝｸﾘ･陶磁器くず!F29&gt;0,ｾ.ｶﾞﾗｽ･ｺﾝｸﾘ･陶磁器くず!F29&lt;0),ｾ.ｶﾞﾗｽ･ｺﾝｸﾘ･陶磁器くず!F29,IF(T$19&gt;0,"0",0))</f>
        <v>73.599999999999994</v>
      </c>
      <c r="U14" s="513">
        <f>IF(OR(ｿ.鉱さい!F29&gt;0,ｿ.鉱さい!F29&lt;0),ｿ.鉱さい!F29,IF(U$19&gt;0,"0",0))</f>
        <v>0</v>
      </c>
      <c r="V14" s="513">
        <f>IF(OR(ﾀ.がれき類!F29&gt;0,ﾀ.がれき類!F29&lt;0),ﾀ.がれき類!F29,IF(V$19&gt;0,"0",0))</f>
        <v>260.89999999999998</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0</v>
      </c>
      <c r="AA14" s="515">
        <f t="shared" si="0"/>
        <v>1228.0999999999999</v>
      </c>
    </row>
    <row r="15" spans="2:27" ht="24" customHeight="1" x14ac:dyDescent="0.15">
      <c r="B15" s="188" t="s">
        <v>228</v>
      </c>
      <c r="C15" s="941" t="s">
        <v>299</v>
      </c>
      <c r="D15" s="941"/>
      <c r="E15" s="941"/>
      <c r="F15" s="942"/>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t="str">
        <f>IF(OR(ｷ.紙くず!F30&gt;0,ｷ.紙くず!F30&lt;0),ｷ.紙くず!F30,IF(M$19&gt;0,"0",0))</f>
        <v>0</v>
      </c>
      <c r="N15" s="513" t="str">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t="str">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0</v>
      </c>
      <c r="AA15" s="515" t="str">
        <f t="shared" si="0"/>
        <v>0</v>
      </c>
    </row>
    <row r="16" spans="2:27" ht="24" customHeight="1" x14ac:dyDescent="0.15">
      <c r="B16" s="188" t="s">
        <v>229</v>
      </c>
      <c r="C16" s="941" t="s">
        <v>300</v>
      </c>
      <c r="D16" s="941"/>
      <c r="E16" s="941"/>
      <c r="F16" s="942"/>
      <c r="G16" s="513">
        <f>IF(OR(ｱ.燃え殻!F31&gt;0,ｱ.燃え殻!F31&lt;0),ｱ.燃え殻!F31,IF(G$19&gt;0,"0",0))</f>
        <v>0</v>
      </c>
      <c r="H16" s="513">
        <f>IF(OR(ｲ.汚泥!F31&gt;0,ｲ.汚泥!F31&lt;0),ｲ.汚泥!F31,IF(H$19&gt;0,"0",0))</f>
        <v>731.5</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88</v>
      </c>
      <c r="M16" s="513">
        <f>IF(OR(ｷ.紙くず!F31&gt;0,ｷ.紙くず!F31&lt;0),ｷ.紙くず!F31,IF(M$19&gt;0,"0",0))</f>
        <v>23.4</v>
      </c>
      <c r="N16" s="513">
        <f>IF(OR(ｸ.木くず!F31&gt;0,ｸ.木くず!F31&lt;0),ｸ.木くず!F31,IF(N$19&gt;0,"0",0))</f>
        <v>24.8</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25.9</v>
      </c>
      <c r="T16" s="513">
        <f>IF(OR(ｾ.ｶﾞﾗｽ･ｺﾝｸﾘ･陶磁器くず!F31&gt;0,ｾ.ｶﾞﾗｽ･ｺﾝｸﾘ･陶磁器くず!F31&lt;0),ｾ.ｶﾞﾗｽ･ｺﾝｸﾘ･陶磁器くず!F31,IF(T$19&gt;0,"0",0))</f>
        <v>73.599999999999994</v>
      </c>
      <c r="U16" s="513">
        <f>IF(OR(ｿ.鉱さい!F31&gt;0,ｿ.鉱さい!F31&lt;0),ｿ.鉱さい!F31,IF(U$19&gt;0,"0",0))</f>
        <v>0</v>
      </c>
      <c r="V16" s="513">
        <f>IF(OR(ﾀ.がれき類!F31&gt;0,ﾀ.がれき類!F31&lt;0),ﾀ.がれき類!F31,IF(V$19&gt;0,"0",0))</f>
        <v>260.89999999999998</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v>
      </c>
      <c r="AA16" s="515">
        <f t="shared" si="0"/>
        <v>1228.0999999999999</v>
      </c>
    </row>
    <row r="17" spans="2:27" ht="24" customHeight="1" x14ac:dyDescent="0.15">
      <c r="B17" s="188"/>
      <c r="C17" s="941" t="s">
        <v>408</v>
      </c>
      <c r="D17" s="941"/>
      <c r="E17" s="941"/>
      <c r="F17" s="942"/>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0</v>
      </c>
      <c r="H19" s="519">
        <f t="shared" ref="H19:Z19" si="1">+H37+H25+H23+H22+H21-H20</f>
        <v>438.9</v>
      </c>
      <c r="I19" s="519">
        <f t="shared" si="1"/>
        <v>0</v>
      </c>
      <c r="J19" s="519">
        <f t="shared" si="1"/>
        <v>0</v>
      </c>
      <c r="K19" s="519">
        <f t="shared" si="1"/>
        <v>0</v>
      </c>
      <c r="L19" s="519">
        <f t="shared" si="1"/>
        <v>53.2</v>
      </c>
      <c r="M19" s="519">
        <f t="shared" si="1"/>
        <v>14</v>
      </c>
      <c r="N19" s="519">
        <f t="shared" si="1"/>
        <v>24.8</v>
      </c>
      <c r="O19" s="519">
        <f t="shared" si="1"/>
        <v>0</v>
      </c>
      <c r="P19" s="519">
        <f t="shared" si="1"/>
        <v>0</v>
      </c>
      <c r="Q19" s="519">
        <f t="shared" si="1"/>
        <v>0</v>
      </c>
      <c r="R19" s="519">
        <f t="shared" si="1"/>
        <v>0</v>
      </c>
      <c r="S19" s="519">
        <f t="shared" si="1"/>
        <v>15.6</v>
      </c>
      <c r="T19" s="519">
        <f t="shared" si="1"/>
        <v>44.2</v>
      </c>
      <c r="U19" s="519">
        <f t="shared" si="1"/>
        <v>0</v>
      </c>
      <c r="V19" s="519">
        <f t="shared" si="1"/>
        <v>156.5</v>
      </c>
      <c r="W19" s="519">
        <f t="shared" si="1"/>
        <v>0</v>
      </c>
      <c r="X19" s="519">
        <f t="shared" si="1"/>
        <v>0</v>
      </c>
      <c r="Y19" s="519">
        <f t="shared" si="1"/>
        <v>0</v>
      </c>
      <c r="Z19" s="520">
        <f t="shared" si="1"/>
        <v>0</v>
      </c>
      <c r="AA19" s="521">
        <f t="shared" ref="AA19:AA25" si="2">SUM(G19:Z19)</f>
        <v>747.2</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0</v>
      </c>
      <c r="H37" s="554">
        <f t="shared" si="8"/>
        <v>438.9</v>
      </c>
      <c r="I37" s="554">
        <f t="shared" si="8"/>
        <v>0</v>
      </c>
      <c r="J37" s="554">
        <f t="shared" si="8"/>
        <v>0</v>
      </c>
      <c r="K37" s="554">
        <f t="shared" si="8"/>
        <v>0</v>
      </c>
      <c r="L37" s="554">
        <f t="shared" si="8"/>
        <v>53.2</v>
      </c>
      <c r="M37" s="554">
        <f t="shared" si="8"/>
        <v>14</v>
      </c>
      <c r="N37" s="554">
        <f t="shared" si="8"/>
        <v>24.8</v>
      </c>
      <c r="O37" s="554">
        <f t="shared" si="8"/>
        <v>0</v>
      </c>
      <c r="P37" s="554">
        <f t="shared" si="8"/>
        <v>0</v>
      </c>
      <c r="Q37" s="554">
        <f t="shared" si="8"/>
        <v>0</v>
      </c>
      <c r="R37" s="554">
        <f t="shared" si="8"/>
        <v>0</v>
      </c>
      <c r="S37" s="554">
        <f t="shared" si="8"/>
        <v>15.6</v>
      </c>
      <c r="T37" s="554">
        <f t="shared" si="8"/>
        <v>44.2</v>
      </c>
      <c r="U37" s="554">
        <f t="shared" si="8"/>
        <v>0</v>
      </c>
      <c r="V37" s="554">
        <f t="shared" si="8"/>
        <v>156.5</v>
      </c>
      <c r="W37" s="554">
        <f t="shared" si="8"/>
        <v>0</v>
      </c>
      <c r="X37" s="554">
        <f t="shared" si="8"/>
        <v>0</v>
      </c>
      <c r="Y37" s="554">
        <f t="shared" si="8"/>
        <v>0</v>
      </c>
      <c r="Z37" s="555">
        <f t="shared" si="8"/>
        <v>0</v>
      </c>
      <c r="AA37" s="556">
        <f t="shared" si="4"/>
        <v>747.2</v>
      </c>
    </row>
    <row r="38" spans="2:27" ht="24" customHeight="1" x14ac:dyDescent="0.15">
      <c r="B38" s="186"/>
      <c r="C38" s="972"/>
      <c r="D38" s="247"/>
      <c r="E38" s="245" t="s">
        <v>319</v>
      </c>
      <c r="F38" s="585"/>
      <c r="G38" s="545">
        <f t="shared" ref="G38:Z38" si="9">SUM(G39:G41)</f>
        <v>0</v>
      </c>
      <c r="H38" s="545">
        <f t="shared" si="9"/>
        <v>438.9</v>
      </c>
      <c r="I38" s="545">
        <f t="shared" si="9"/>
        <v>0</v>
      </c>
      <c r="J38" s="545">
        <f t="shared" si="9"/>
        <v>0</v>
      </c>
      <c r="K38" s="545">
        <f t="shared" si="9"/>
        <v>0</v>
      </c>
      <c r="L38" s="545">
        <f t="shared" si="9"/>
        <v>53.2</v>
      </c>
      <c r="M38" s="545">
        <f t="shared" si="9"/>
        <v>14</v>
      </c>
      <c r="N38" s="545">
        <f t="shared" si="9"/>
        <v>24.8</v>
      </c>
      <c r="O38" s="545">
        <f t="shared" si="9"/>
        <v>0</v>
      </c>
      <c r="P38" s="545">
        <f t="shared" si="9"/>
        <v>0</v>
      </c>
      <c r="Q38" s="545">
        <f t="shared" si="9"/>
        <v>0</v>
      </c>
      <c r="R38" s="545">
        <f t="shared" si="9"/>
        <v>0</v>
      </c>
      <c r="S38" s="545">
        <f t="shared" si="9"/>
        <v>15.6</v>
      </c>
      <c r="T38" s="545">
        <f t="shared" si="9"/>
        <v>44.2</v>
      </c>
      <c r="U38" s="545">
        <f t="shared" si="9"/>
        <v>0</v>
      </c>
      <c r="V38" s="545">
        <f t="shared" si="9"/>
        <v>156.5</v>
      </c>
      <c r="W38" s="545">
        <f t="shared" si="9"/>
        <v>0</v>
      </c>
      <c r="X38" s="545">
        <f t="shared" si="9"/>
        <v>0</v>
      </c>
      <c r="Y38" s="545">
        <f t="shared" si="9"/>
        <v>0</v>
      </c>
      <c r="Z38" s="546">
        <f t="shared" si="9"/>
        <v>0</v>
      </c>
      <c r="AA38" s="547">
        <f t="shared" si="4"/>
        <v>747.2</v>
      </c>
    </row>
    <row r="39" spans="2:27" ht="24" customHeight="1" x14ac:dyDescent="0.15">
      <c r="B39" s="186"/>
      <c r="C39" s="972"/>
      <c r="D39" s="248"/>
      <c r="E39" s="243"/>
      <c r="F39" s="241" t="s">
        <v>233</v>
      </c>
      <c r="G39" s="548">
        <f>+ｱ.燃え殻!$Z$28</f>
        <v>0</v>
      </c>
      <c r="H39" s="548">
        <f>+ｲ.汚泥!$Z$28</f>
        <v>438.9</v>
      </c>
      <c r="I39" s="548">
        <f>+ｳ.廃油!$Z$28</f>
        <v>0</v>
      </c>
      <c r="J39" s="548">
        <f>+ｴ.廃酸!$Z$28</f>
        <v>0</v>
      </c>
      <c r="K39" s="548">
        <f>+ｵ.廃ｱﾙｶﾘ!$Z$28</f>
        <v>0</v>
      </c>
      <c r="L39" s="548">
        <f>+ｶ.廃ﾌﾟﾗ類!$Z$28</f>
        <v>53.2</v>
      </c>
      <c r="M39" s="548">
        <f>+ｷ.紙くず!$Z$28</f>
        <v>14</v>
      </c>
      <c r="N39" s="548">
        <f>+ｸ.木くず!$Z$28</f>
        <v>24.8</v>
      </c>
      <c r="O39" s="548">
        <f>+ｹ.繊維くず!$Z$28</f>
        <v>0</v>
      </c>
      <c r="P39" s="548">
        <f>+ｺ.動植物性残さ!$Z$28</f>
        <v>0</v>
      </c>
      <c r="Q39" s="548">
        <f>+ｻ.動物系固形不要物!$Z$28</f>
        <v>0</v>
      </c>
      <c r="R39" s="548">
        <f>+ｼ.ｺﾞﾑくず!$Z$28</f>
        <v>0</v>
      </c>
      <c r="S39" s="548">
        <f>+ｽ.金属くず!$Z$28</f>
        <v>15.6</v>
      </c>
      <c r="T39" s="548">
        <f>+ｾ.ｶﾞﾗｽ･ｺﾝｸﾘ･陶磁器くず!$Z$28</f>
        <v>44.2</v>
      </c>
      <c r="U39" s="548">
        <f>+ｿ.鉱さい!$Z$28</f>
        <v>0</v>
      </c>
      <c r="V39" s="548">
        <f>+ﾀ.がれき類!$Z$28</f>
        <v>156.5</v>
      </c>
      <c r="W39" s="548">
        <f>+ﾁ.動物のふん尿!$Z$28</f>
        <v>0</v>
      </c>
      <c r="X39" s="548">
        <f>+ﾂ.動物の死体!$Z$28</f>
        <v>0</v>
      </c>
      <c r="Y39" s="548">
        <f>+ﾃ.ばいじん!$Z$28</f>
        <v>0</v>
      </c>
      <c r="Z39" s="549">
        <f>+ﾄ.混合廃棄物その他!$Z$28</f>
        <v>0</v>
      </c>
      <c r="AA39" s="550">
        <f t="shared" si="4"/>
        <v>747.2</v>
      </c>
    </row>
    <row r="40" spans="2:27" ht="24" customHeight="1" x14ac:dyDescent="0.1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2" t="s">
        <v>349</v>
      </c>
      <c r="E43" s="952"/>
      <c r="F43" s="953"/>
      <c r="G43" s="557">
        <f>+ｱ.燃え殻!$AK$27</f>
        <v>0</v>
      </c>
      <c r="H43" s="557">
        <f>+ｲ.汚泥!$AK$27</f>
        <v>438.9</v>
      </c>
      <c r="I43" s="557">
        <f>+ｳ.廃油!$AK$27</f>
        <v>0</v>
      </c>
      <c r="J43" s="557">
        <f>+ｴ.廃酸!$AK$27</f>
        <v>0</v>
      </c>
      <c r="K43" s="557">
        <f>+ｵ.廃ｱﾙｶﾘ!$AK$27</f>
        <v>0</v>
      </c>
      <c r="L43" s="557">
        <f>+ｶ.廃ﾌﾟﾗ類!$AK$27</f>
        <v>53.2</v>
      </c>
      <c r="M43" s="557">
        <f>+ｷ.紙くず!$AK$27</f>
        <v>14</v>
      </c>
      <c r="N43" s="557">
        <f>+ｸ.木くず!$AK$27</f>
        <v>24.8</v>
      </c>
      <c r="O43" s="557">
        <f>+ｹ.繊維くず!$AK$27</f>
        <v>0</v>
      </c>
      <c r="P43" s="557">
        <f>+ｺ.動植物性残さ!$AK$27</f>
        <v>0</v>
      </c>
      <c r="Q43" s="557">
        <f>+ｻ.動物系固形不要物!$AK$27</f>
        <v>0</v>
      </c>
      <c r="R43" s="557">
        <f>+ｼ.ｺﾞﾑくず!$AK$27</f>
        <v>0</v>
      </c>
      <c r="S43" s="557">
        <f>+ｽ.金属くず!$AK$27</f>
        <v>15.6</v>
      </c>
      <c r="T43" s="557">
        <f>+ｾ.ｶﾞﾗｽ･ｺﾝｸﾘ･陶磁器くず!$AK$27</f>
        <v>44.2</v>
      </c>
      <c r="U43" s="557">
        <f>+ｿ.鉱さい!$AK$27</f>
        <v>0</v>
      </c>
      <c r="V43" s="557">
        <f>+ﾀ.がれき類!$AK$27</f>
        <v>156.5</v>
      </c>
      <c r="W43" s="557">
        <f>+ﾁ.動物のふん尿!$AK$27</f>
        <v>0</v>
      </c>
      <c r="X43" s="557">
        <f>+ﾂ.動物の死体!$AK$27</f>
        <v>0</v>
      </c>
      <c r="Y43" s="557">
        <f>+ﾃ.ばいじん!$AK$27</f>
        <v>0</v>
      </c>
      <c r="Z43" s="558">
        <f>+ﾄ.混合廃棄物その他!$AK$27</f>
        <v>0</v>
      </c>
      <c r="AA43" s="559">
        <f t="shared" si="4"/>
        <v>747.2</v>
      </c>
    </row>
    <row r="44" spans="2:27" ht="24" customHeight="1" x14ac:dyDescent="0.15">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15">
      <c r="B45" s="186"/>
      <c r="C45" s="193"/>
      <c r="D45" s="584" t="s">
        <v>190</v>
      </c>
      <c r="E45" s="962" t="s">
        <v>237</v>
      </c>
      <c r="F45" s="963"/>
      <c r="G45" s="563">
        <f>+ｱ.燃え殻!$AR$24</f>
        <v>0</v>
      </c>
      <c r="H45" s="563">
        <f>+ｲ.汚泥!$AR$24</f>
        <v>438.9</v>
      </c>
      <c r="I45" s="563">
        <f>+ｳ.廃油!$AR$24</f>
        <v>0</v>
      </c>
      <c r="J45" s="563">
        <f>+ｴ.廃酸!$AR$24</f>
        <v>0</v>
      </c>
      <c r="K45" s="563">
        <f>+ｵ.廃ｱﾙｶﾘ!$AR$24</f>
        <v>0</v>
      </c>
      <c r="L45" s="563">
        <f>+ｶ.廃ﾌﾟﾗ類!$AR$24</f>
        <v>53.2</v>
      </c>
      <c r="M45" s="563">
        <f>+ｷ.紙くず!$AR$24</f>
        <v>14</v>
      </c>
      <c r="N45" s="563">
        <f>+ｸ.木くず!$AR$24</f>
        <v>24.8</v>
      </c>
      <c r="O45" s="563">
        <f>+ｹ.繊維くず!$AR$24</f>
        <v>0</v>
      </c>
      <c r="P45" s="563">
        <f>+ｺ.動植物性残さ!$AR$24</f>
        <v>0</v>
      </c>
      <c r="Q45" s="563">
        <f>+ｻ.動物系固形不要物!$AR$24</f>
        <v>0</v>
      </c>
      <c r="R45" s="563">
        <f>+ｼ.ｺﾞﾑくず!$AR$24</f>
        <v>0</v>
      </c>
      <c r="S45" s="563">
        <f>+ｽ.金属くず!$AR$24</f>
        <v>15.6</v>
      </c>
      <c r="T45" s="563">
        <f>+ｾ.ｶﾞﾗｽ･ｺﾝｸﾘ･陶磁器くず!$AR$24</f>
        <v>44.2</v>
      </c>
      <c r="U45" s="563">
        <f>+ｿ.鉱さい!$AR$24</f>
        <v>0</v>
      </c>
      <c r="V45" s="563">
        <f>+ﾀ.がれき類!$AR$24</f>
        <v>156.5</v>
      </c>
      <c r="W45" s="563">
        <f>+ﾁ.動物のふん尿!$AR$24</f>
        <v>0</v>
      </c>
      <c r="X45" s="563">
        <f>+ﾂ.動物の死体!$AR$24</f>
        <v>0</v>
      </c>
      <c r="Y45" s="563">
        <f>+ﾃ.ばいじん!$AR$24</f>
        <v>0</v>
      </c>
      <c r="Z45" s="564">
        <f>+ﾄ.混合廃棄物その他!$AR$24</f>
        <v>0</v>
      </c>
      <c r="AA45" s="565">
        <f t="shared" si="4"/>
        <v>747.2</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1170.4000000000001</v>
      </c>
      <c r="I55" s="634">
        <f t="shared" si="10"/>
        <v>0</v>
      </c>
      <c r="J55" s="634">
        <f t="shared" si="10"/>
        <v>0</v>
      </c>
      <c r="K55" s="634">
        <f t="shared" si="10"/>
        <v>0</v>
      </c>
      <c r="L55" s="634">
        <f t="shared" si="10"/>
        <v>141.19999999999999</v>
      </c>
      <c r="M55" s="634">
        <f t="shared" si="10"/>
        <v>37.4</v>
      </c>
      <c r="N55" s="634">
        <f t="shared" si="10"/>
        <v>49.6</v>
      </c>
      <c r="O55" s="634">
        <f t="shared" si="10"/>
        <v>0</v>
      </c>
      <c r="P55" s="634">
        <f t="shared" si="10"/>
        <v>0</v>
      </c>
      <c r="Q55" s="634">
        <f t="shared" si="10"/>
        <v>0</v>
      </c>
      <c r="R55" s="634">
        <f t="shared" si="10"/>
        <v>0</v>
      </c>
      <c r="S55" s="634">
        <f t="shared" si="10"/>
        <v>41.5</v>
      </c>
      <c r="T55" s="634">
        <f t="shared" si="10"/>
        <v>117.8</v>
      </c>
      <c r="U55" s="634">
        <f t="shared" si="10"/>
        <v>0</v>
      </c>
      <c r="V55" s="634">
        <f t="shared" si="10"/>
        <v>417.4</v>
      </c>
      <c r="W55" s="634">
        <f t="shared" si="10"/>
        <v>0</v>
      </c>
      <c r="X55" s="634">
        <f t="shared" si="10"/>
        <v>0</v>
      </c>
      <c r="Y55" s="634">
        <f t="shared" si="10"/>
        <v>0</v>
      </c>
      <c r="Z55" s="634">
        <f t="shared" si="10"/>
        <v>0</v>
      </c>
      <c r="AA55" s="633">
        <f>+AA9+AA19+AA20</f>
        <v>1975.3</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1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令和7年 6月 30日</v>
      </c>
      <c r="Q11" s="1065"/>
      <c r="R11" s="1065"/>
      <c r="S11" s="1065"/>
      <c r="T11" s="1066"/>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東京都北区赤羽2－51－3　NS3ビル7F</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大東建設（株）　代表取締役社長　小川浩一郎</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03-5939-3500</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横浜市内　各工事現場</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t="str">
        <f>表紙!P49</f>
        <v>新規</v>
      </c>
      <c r="Q25" s="1086"/>
      <c r="R25" s="1086"/>
      <c r="S25" s="1086"/>
      <c r="T25" s="1086"/>
      <c r="U25" s="1087"/>
    </row>
    <row r="26" spans="1:22" ht="26.25" customHeight="1" x14ac:dyDescent="0.15">
      <c r="C26" s="1099" t="s">
        <v>11</v>
      </c>
      <c r="D26" s="1100"/>
      <c r="E26" s="1101"/>
      <c r="F26" s="1118" t="str">
        <f>+表紙!F50</f>
        <v>横浜市内　各所</v>
      </c>
      <c r="G26" s="1119"/>
      <c r="H26" s="1119"/>
      <c r="I26" s="1119"/>
      <c r="J26" s="1119"/>
      <c r="K26" s="1119"/>
      <c r="L26" s="1119"/>
      <c r="M26" s="1119"/>
      <c r="N26" s="454" t="s">
        <v>172</v>
      </c>
      <c r="O26" s="383"/>
      <c r="P26" s="383"/>
      <c r="Q26" s="1113" t="str">
        <f>IF(+表紙!Q50="","",+表紙!Q50)</f>
        <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Ｄ－建設業</v>
      </c>
      <c r="G30" s="1089"/>
      <c r="H30" s="1089"/>
      <c r="I30" s="1089"/>
      <c r="J30" s="1089"/>
      <c r="K30" s="1089"/>
      <c r="L30" s="282" t="s">
        <v>48</v>
      </c>
      <c r="M30" s="282"/>
      <c r="N30" s="1090" t="str">
        <f>IF(COUNTA(表紙!N54)=1,+表紙!N54,"")</f>
        <v>06　総合工事業</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f>IF(+表紙!N56="","",+表紙!N56)</f>
        <v>1375</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f>IF(+表紙!F61="","",+表紙!F61)</f>
        <v>74</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7</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1228.0999999999999</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・電子マニフェストの導入。
・古紙のゼロエミッションの取り組み。
・協力業者へ分別の指導・教育を実施。
・解体現場に於ける金属くずの産廃処理量を削減する。
・広域認定での再資源化促進。
・端材の有効利用による処分量削減。</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7</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747.2</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・古紙のゼロエミッションの取り組み。
・協力業者へ分別の指導・教育を実施。
・解体現場に於ける金属くずの産廃処理量を削減する。
・広域認定での再資源化促進。・端材の有効利用による処分量削減。
・工場生産によるパネル化で現場加工を削減。</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・木くず、紙くず、廃プラスチック、石膏ボード、金属くずの分別を各現場にて実施。
・分別推進看板の現場掲示。
・現場での作業員への直接指導。</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・木くず、紙くず、廃プラスチック、石膏ボード、金属くずの分別を各現場にて実施。
・分別推進看板の現場掲示。　　　　　　　　　　　　　　　　　　　　　　　　　　　　
・現場での作業員への直接指導。　　　
・狭小現場での分別の仕組をつくる。</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1228.0999999999999</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t="str">
        <f>+表紙!K209</f>
        <v>0</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1228.0999999999999</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委託基準に基づき、委託可能な処理業者を選定。
委託業務に関する社内研修を実施。</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747.2</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0</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747.2</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委託した処分場の現地確認等を計画的に実施する。</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9" zoomScaleNormal="100" workbookViewId="0">
      <selection activeCell="F32" sqref="F32:G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横浜市内　各工事現場</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438.9</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731.5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438.9</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438.9</v>
      </c>
      <c r="P27" s="881"/>
      <c r="Q27" s="881"/>
      <c r="R27" s="881"/>
      <c r="S27" s="59" t="s">
        <v>38</v>
      </c>
      <c r="T27" s="80"/>
      <c r="U27" s="80"/>
      <c r="X27" s="78" t="s">
        <v>39</v>
      </c>
      <c r="Y27" s="81"/>
      <c r="AG27" s="68"/>
      <c r="AH27" s="68"/>
      <c r="AI27" s="68"/>
      <c r="AJ27" s="68"/>
      <c r="AK27" s="831">
        <f>+AG18+O27</f>
        <v>438.9</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438.9</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731.5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438.9</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731.5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21"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横浜市内　各工事現場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横浜市内　各工事現場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横浜市内　各工事現場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9" workbookViewId="0">
      <selection activeCell="F32" sqref="F32:G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横浜市内　各工事現場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53.2</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88</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53.2</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53.2</v>
      </c>
      <c r="P27" s="881"/>
      <c r="Q27" s="881"/>
      <c r="R27" s="881"/>
      <c r="S27" s="59" t="s">
        <v>38</v>
      </c>
      <c r="T27" s="80"/>
      <c r="U27" s="80"/>
      <c r="X27" s="78" t="s">
        <v>39</v>
      </c>
      <c r="Y27" s="81"/>
      <c r="AG27" s="68"/>
      <c r="AH27" s="68"/>
      <c r="AI27" s="68"/>
      <c r="AJ27" s="68"/>
      <c r="AK27" s="831">
        <f>+AG18+O27</f>
        <v>53.2</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53.2</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88</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53.2</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88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20" workbookViewId="0">
      <selection activeCell="F32" sqref="F32:G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横浜市内　各工事現場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14</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23.4</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14</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14</v>
      </c>
      <c r="P27" s="881"/>
      <c r="Q27" s="881"/>
      <c r="R27" s="881"/>
      <c r="S27" s="59" t="s">
        <v>38</v>
      </c>
      <c r="T27" s="80"/>
      <c r="U27" s="80"/>
      <c r="X27" s="78" t="s">
        <v>39</v>
      </c>
      <c r="Y27" s="81"/>
      <c r="AG27" s="68"/>
      <c r="AH27" s="68"/>
      <c r="AI27" s="68"/>
      <c r="AJ27" s="68"/>
      <c r="AK27" s="831">
        <f>+AG18+O27</f>
        <v>14</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14</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23.4</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14</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23.4</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9" workbookViewId="0">
      <selection activeCell="F32" sqref="F32:G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横浜市内　各工事現場</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24.8</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24.8</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24.8</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24.8</v>
      </c>
      <c r="P27" s="881"/>
      <c r="Q27" s="881"/>
      <c r="R27" s="881"/>
      <c r="S27" s="59" t="s">
        <v>38</v>
      </c>
      <c r="T27" s="80"/>
      <c r="U27" s="80"/>
      <c r="X27" s="78" t="s">
        <v>39</v>
      </c>
      <c r="Y27" s="81"/>
      <c r="AG27" s="68"/>
      <c r="AH27" s="68"/>
      <c r="AI27" s="68"/>
      <c r="AJ27" s="68"/>
      <c r="AK27" s="831">
        <f>+AG18+O27</f>
        <v>24.8</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24.8</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24.8</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24.8</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24.8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2025-07-01T02:06:01Z</dcterms:created>
  <dcterms:modified xsi:type="dcterms:W3CDTF">2025-07-01T02:06:02Z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