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7DBEEA81-6934-43BC-A27C-BEFEA72FA56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2" i="94" s="1"/>
  <c r="AK27" i="82"/>
  <c r="X32" i="94"/>
  <c r="X31" i="94" s="1"/>
  <c r="X26" i="94" s="1"/>
  <c r="X18" i="82"/>
  <c r="O16" i="83"/>
  <c r="Y50" i="94" s="1"/>
  <c r="X21" i="83"/>
  <c r="AK27" i="83"/>
  <c r="O9" i="94"/>
  <c r="O55" i="94" s="1"/>
  <c r="O14" i="94"/>
  <c r="H27" i="94"/>
  <c r="X27" i="94"/>
  <c r="X21" i="78"/>
  <c r="O16" i="79"/>
  <c r="R50" i="94" s="1"/>
  <c r="X21" i="89"/>
  <c r="F12" i="83"/>
  <c r="O18"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7" i="94" l="1"/>
  <c r="O16" i="94"/>
  <c r="O10"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<sst xmlns="http://schemas.openxmlformats.org/spreadsheetml/2006/main" count="3177" uniqueCount="463">
  <si>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</si>
  <si>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</si>
  <si>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</si>
  <si>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</si>
  <si>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</si>
  <si>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</si>
  <si>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</si>
  <si>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</si>
  <si>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</si>
  <si>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</si>
  <si>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</si>
  <si>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</si>
  <si>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</si>
  <si>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</si>
  <si>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</si>
  <si>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</si>
  <si>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</si>
  <si>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</si>
  <si>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</si>
  <si>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</si>
  <si>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</si>
  <si>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</si>
  <si>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</si>
  <si>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</si>
  <si>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</si>
  <si>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</si>
  <si>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</si>
  <si>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</si>
  <si>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</si>
  <si>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</si>
  <si>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</si>
  <si>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</si>
  <si>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</si>
  <si>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</si>
  <si>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</si>
  <si>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</si>
  <si>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</si>
  <si>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</si>
  <si>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</si>
  <si>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</si>
  <si>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</si>
  <si>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</si>
  <si>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</si>
  <si>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</si>
  <si>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</si>
  <si>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</si>
  <si>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</si>
  <si>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</si>
  <si>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</si>
  <si>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</si>
  <si>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</si>
  <si>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</si>
  <si>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</si>
  <si>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</si>
  <si>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</si>
  <si>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</si>
  <si>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</si>
  <si>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</si>
  <si>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</si>
  <si>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</si>
  <si>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</si>
  <si>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</si>
  <si>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</si>
  <si>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</si>
  <si>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</si>
  <si>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</si>
  <si>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</si>
  <si>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</si>
  <si>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</si>
  <si>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</si>
  <si>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</si>
  <si>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</si>
  <si>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</si>
  <si>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</si>
  <si>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</si>
  <si>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</si>
  <si>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</si>
  <si>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</si>
  <si>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</si>
  <si>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</si>
  <si>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</si>
  <si>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</si>
  <si>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</si>
  <si>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</si>
  <si>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</si>
  <si>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</si>
  <si>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</si>
  <si>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</si>
  <si>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</si>
  <si>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</si>
  <si>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</si>
  <si>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</si>
  <si>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</si>
  <si>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</si>
  <si>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</si>
  <si>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</si>
  <si>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</si>
  <si>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</si>
  <si>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</si>
  <si>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</si>
  <si>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</si>
  <si>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</si>
  <si>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</si>
  <si>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</si>
  <si>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</si>
  <si>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</si>
  <si>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</si>
  <si>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</si>
  <si>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</si>
  <si>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</si>
  <si>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</si>
  <si>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</si>
  <si>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</si>
  <si>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</si>
  <si>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</si>
  <si>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</si>
  <si>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</si>
  <si>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</si>
  <si>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</si>
  <si>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</si>
  <si>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</si>
  <si>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</si>
  <si>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</si>
  <si>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</si>
  <si>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</si>
  <si>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</si>
  <si>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</si>
  <si>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</si>
  <si>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</si>
  <si>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</si>
  <si>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</si>
  <si>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</si>
  <si>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</si>
  <si>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</si>
  <si>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</si>
  <si>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</si>
  <si>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</si>
  <si>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</si>
  <si>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</si>
  <si>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</si>
  <si>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</si>
  <si>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</si>
  <si>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</si>
  <si>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</si>
  <si>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</si>
  <si>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</si>
  <si>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</si>
  <si>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</si>
  <si>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</si>
  <si>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</si>
  <si>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</si>
  <si>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</si>
  <si>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</si>
  <si>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</si>
  <si>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</si>
  <si>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</si>
  <si>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</si>
  <si>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</si>
  <si>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</si>
  <si>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</si>
  <si>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</si>
  <si>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</si>
  <si>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</si>
  <si>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</si>
  <si>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</si>
  <si>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</si>
  <si>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</si>
  <si>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</si>
  <si>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</si>
  <si>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</si>
  <si>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</si>
  <si>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</si>
  <si>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</si>
  <si>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</si>
  <si>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</si>
  <si>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</si>
  <si>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</si>
  <si>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</si>
  <si>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</si>
  <si>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</si>
  <si>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</si>
  <si>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</si>
  <si>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</si>
  <si>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</si>
  <si>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</si>
  <si>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</si>
  <si>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</si>
  <si>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</si>
  <si>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</si>
  <si>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</si>
  <si>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</si>
  <si>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</si>
  <si>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</si>
  <si>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</si>
  <si>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</si>
  <si>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</si>
  <si>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</si>
  <si>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</si>
  <si>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</si>
  <si>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</si>
  <si>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</si>
  <si>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</si>
  <si>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</si>
  <si>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</si>
  <si>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</si>
  <si>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</si>
  <si>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</si>
  <si>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</si>
  <si>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</si>
  <si>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</si>
  <si>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</si>
  <si>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</si>
  <si>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</si>
  <si>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</si>
  <si>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</si>
  <si>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</si>
  <si>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</si>
  <si>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</si>
  <si>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</si>
  <si>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</si>
  <si>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</si>
  <si>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</si>
  <si>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</si>
  <si>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</si>
  <si>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</si>
  <si>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</si>
  <si>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</si>
  <si>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</si>
  <si>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</si>
  <si>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</si>
  <si>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</si>
  <si>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</si>
  <si>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</si>
  <si>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</si>
  <si>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</si>
  <si>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</si>
  <si>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</si>
  <si>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</si>
  <si>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</si>
  <si>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</si>
  <si>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</si>
  <si>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</si>
  <si>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</si>
  <si>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</si>
  <si>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</si>
  <si>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</si>
  <si>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</si>
  <si>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</si>
  <si>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</si>
  <si>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</si>
  <si>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</si>
  <si>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</si>
  <si>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</si>
  <si>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</si>
  <si>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</si>
  <si>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</si>
  <si>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</si>
  <si>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</si>
  <si>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</si>
  <si>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</si>
  <si>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</si>
  <si>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</si>
  <si>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</si>
  <si>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</si>
  <si>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</si>
  <si>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</si>
  <si>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</si>
  <si>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</si>
  <si>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</si>
  <si>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</si>
  <si>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</si>
  <si>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</si>
  <si>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</si>
  <si>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</si>
  <si>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</si>
  <si>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</si>
  <si>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</si>
  <si>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</si>
  <si>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</si>
  <si>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</si>
  <si>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</si>
  <si>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</si>
  <si>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</si>
  <si>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</si>
  <si>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</si>
  <si>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</si>
  <si>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</si>
  <si>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</si>
  <si>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</si>
  <si>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</si>
  <si>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</si>
  <si>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</si>
  <si>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</si>
  <si>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</si>
  <si>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</si>
  <si>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</si>
  <si>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</si>
  <si>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</si>
  <si>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</si>
  <si>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</si>
  <si>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</si>
  <si>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</si>
  <si>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</si>
  <si>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</si>
  <si>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</si>
  <si>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</si>
  <si>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</si>
  <si>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</si>
  <si>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</si>
  <si>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</si>
  <si>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</si>
  <si>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</si>
  <si>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</si>
  <si>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</si>
  <si>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</si>
  <si>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</si>
  <si>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</si>
  <si>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</si>
  <si>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</si>
  <si>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</si>
  <si>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</si>
  <si>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</si>
  <si>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</si>
  <si>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</si>
  <si>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</si>
  <si>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</si>
  <si>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</si>
  <si>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</si>
  <si>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</si>
  <si>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</si>
  <si>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</si>
  <si>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</si>
  <si>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</si>
  <si>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</si>
  <si>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</si>
  <si>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</si>
  <si>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</si>
  <si>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</si>
  <si>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</si>
  <si>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</si>
  <si>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</si>
  <si>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</si>
  <si>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</si>
  <si>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</si>
  <si>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</si>
  <si>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</si>
  <si>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</si>
  <si>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</si>
  <si>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</si>
  <si>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</si>
  <si>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</si>
  <si>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</si>
  <si>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</si>
  <si>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</si>
  <si>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</si>
  <si>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</si>
  <si>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</si>
  <si>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</si>
  <si>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</si>
  <si>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</si>
  <si>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</si>
  <si>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</si>
  <si>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</si>
  <si>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</si>
  <si>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</si>
  <si>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</si>
  <si>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</si>
  <si>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</si>
  <si>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</si>
  <si>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</si>
  <si>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</si>
  <si>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</si>
  <si>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</si>
  <si>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</si>
  <si>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</si>
  <si>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</si>
  <si>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</si>
  <si>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</si>
  <si>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</si>
  <si>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</si>
  <si>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</si>
  <si>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</si>
  <si>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</si>
  <si>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</si>
  <si>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</si>
  <si>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</si>
  <si>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</si>
  <si>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</si>
  <si>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</si>
  <si>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</si>
  <si>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</si>
  <si>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</si>
  <si>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</si>
  <si>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</si>
  <si>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</si>
  <si>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</si>
  <si>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</si>
  <si>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</si>
  <si>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</si>
  <si>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</si>
  <si>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</si>
  <si>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</si>
  <si>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</si>
  <si>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</si>
  <si>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</si>
  <si>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</si>
  <si>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</si>
  <si>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</si>
  <si>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</si>
  <si>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</si>
  <si>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</si>
  <si>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</si>
  <si>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</si>
  <si>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</si>
  <si>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</si>
  <si>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</si>
  <si>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</si>
  <si>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</si>
  <si>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</si>
  <si>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</si>
  <si>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</si>
  <si>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</si>
  <si>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</si>
  <si>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</si>
  <si>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</si>
  <si>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</si>
  <si>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</si>
  <si>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</si>
  <si>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</si>
  <si>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</si>
  <si>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</si>
  <si>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</si>
  <si>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</si>
  <si>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</si>
  <si>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</si>
  <si>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</si>
  <si>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</si>
  <si>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</si>
  <si>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</si>
  <si>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</si>
  <si>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</si>
  <si>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</si>
  <si>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</si>
  <si>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</si>
  <si>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</si>
  <si>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</si>
  <si>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神奈川県横浜市都筑区大熊町234</t>
    <rPh sb="0" eb="13">
      <t>カナガワケンヨコハマシツヅキクオオクマチョウ</t>
    </rPh>
    <phoneticPr fontId="3"/>
  </si>
  <si>
    <t>株式会社RIZE　代表取締役　関信幸</t>
    <rPh sb="0" eb="4">
      <t>カブシキガイシャ</t>
    </rPh>
    <rPh sb="9" eb="14">
      <t>ダイヒョウトリシマリヤク</t>
    </rPh>
    <rPh sb="15" eb="18">
      <t>セキノブユキ</t>
    </rPh>
    <phoneticPr fontId="3"/>
  </si>
  <si>
    <t>045-594-7517</t>
    <phoneticPr fontId="3"/>
  </si>
  <si>
    <t>株式会社RIZE</t>
    <rPh sb="0" eb="4">
      <t>カブシキガイシャ</t>
    </rPh>
    <phoneticPr fontId="3"/>
  </si>
  <si>
    <t>新規</t>
    <rPh sb="0" eb="2">
      <t>シンキ</t>
    </rPh>
    <phoneticPr fontId="3"/>
  </si>
  <si>
    <t>神奈川県横浜市都筑区大熊町234</t>
    <phoneticPr fontId="3"/>
  </si>
  <si>
    <t>14人</t>
    <rPh sb="2" eb="3">
      <t>ニン</t>
    </rPh>
    <phoneticPr fontId="3"/>
  </si>
  <si>
    <t>062-土木工事業</t>
    <phoneticPr fontId="3"/>
  </si>
  <si>
    <t>・廃プラスチック類：破砕・圧縮→再資源化
・その他がれき類：破砕→選別→選別・破砕→再資源化
・コンクリート、ガラス陶磁器くず：事前処理→破砕→再資源化
・繊維くず：破砕→選別→再資源化
・混合廃棄物：破砕→選別→圧縮・選別→再資源化</t>
    <phoneticPr fontId="3"/>
  </si>
  <si>
    <t>代表取締役（最終責任者）
　└── 専務取締役（産業廃棄物管理統括責任者）
　　　└── 現場部門 部長（産業廃棄物処理実務責任者・兼 現場管理責任者）
　　　　　└── 各作業現場の「現場管理担当者（産廃業務対応責任者）」</t>
    <phoneticPr fontId="3"/>
  </si>
  <si>
    <t>・現場内での分別を行い、木材や金属類など再資源化可能なものについては、適切な処理業者へ委託
・混合廃棄物についても、優良認定業者との取引を積極的に行い、適正な処理を徹底</t>
    <rPh sb="58" eb="60">
      <t>ユウリョウ</t>
    </rPh>
    <phoneticPr fontId="3"/>
  </si>
  <si>
    <t>・各現場で発生する廃棄物の種類や数量の記録を強化し、現場ごとの排出傾向を把握
・再資源化率の向上を目指し、分別精度の改善や、よりリサイクル実績の高い処理業者の選定
・社内ミーティングの中で具体的な事例や改善点の共有を行う</t>
    <phoneticPr fontId="3"/>
  </si>
  <si>
    <t>・現場で可能な範囲での分別作業を行う
・木くず、金属くず、コンクリートがら等、再資源化が可能なものについては種類ごとに分別
・混合廃棄物：優良認定を受けた信頼性の高い中間処理業者に委託</t>
  </si>
  <si>
    <t>・現場ごとに排出される廃棄物の傾向を把握し、より分別精度を高めるための方法を社内で検討
・混合廃棄物の割合を減らすことを目指し、作業手順や重機の配置等も含めた見直しを行う
・ミーティングにおいて具体的な分別事例や処理業者からのフィードバックを共有</t>
    <phoneticPr fontId="3"/>
  </si>
  <si>
    <t>・マニフェストでの委託先の処理状況を確実に記録・管理
・処理業者の許可証の有効期限や業の範囲を定期的に確認し、適正な委託契約を締結
・社内ミーティングなどで委託に関する注意点や変更点の共有を継続的に実施</t>
    <phoneticPr fontId="3"/>
  </si>
  <si>
    <t>・優良認定業者の委託割合をさらに高めるべく、委託先の見直しや新規業者の選定を計画
・電子マニフェストの導入を検討し、委託処理の透明性と管理の効率化を図る
・処理業者からの処理実績報告や指摘事項をもとに、委託内容の改善・再検討を進める
・社内で委託に関する基礎知識や注意点をまとめた資料を作成し、担当者教育を強化する</t>
    <phoneticPr fontId="3"/>
  </si>
  <si>
    <t>令和  7  年   6 月   30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</si>
</sst>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9" zoomScale="115" zoomScaleNormal="115" zoomScaleSheetLayoutView="115" workbookViewId="0">
      <selection activeCell="V35" sqref="V3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462</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t="s">
        <v>450</v>
      </c>
      <c r="Q49" s="598"/>
      <c r="R49" s="598"/>
      <c r="S49" s="598"/>
      <c r="T49" s="598"/>
      <c r="U49" s="599"/>
    </row>
    <row r="50" spans="3:23" ht="26.25" customHeight="1" x14ac:dyDescent="0.15">
      <c r="C50" s="570" t="s">
        <v>11</v>
      </c>
      <c r="D50" s="571"/>
      <c r="E50" s="572"/>
      <c r="F50" s="581" t="s">
        <v>451</v>
      </c>
      <c r="G50" s="582"/>
      <c r="H50" s="582"/>
      <c r="I50" s="582"/>
      <c r="J50" s="582"/>
      <c r="K50" s="582"/>
      <c r="L50" s="582"/>
      <c r="M50" s="582"/>
      <c r="N50" s="341" t="s">
        <v>172</v>
      </c>
      <c r="O50" s="449"/>
      <c r="P50" s="450"/>
      <c r="Q50" s="585" t="s">
        <v>448</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502" t="s">
        <v>453</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256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452</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455</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7</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3695.4999999999995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456</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7</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3685.2</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457</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458</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459</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3695.4999999999995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2819.4000000000005</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t="str">
        <f>+別紙!AA16</f>
        <v>0</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t="s">
        <v>460</v>
      </c>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3685.2</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3115.2</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t="s">
        <v>461</v>
      </c>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2"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1.1000000000000001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1.1000000000000001</v>
      </c>
      <c r="G29" s="712"/>
      <c r="H29" s="214" t="s">
        <v>198</v>
      </c>
      <c r="L29" s="709"/>
      <c r="O29" s="61"/>
      <c r="P29" s="148"/>
      <c r="Q29" s="56" t="s">
        <v>183</v>
      </c>
      <c r="R29" s="676" t="s">
        <v>33</v>
      </c>
      <c r="S29" s="692"/>
      <c r="T29" s="692"/>
      <c r="U29" s="693"/>
      <c r="V29" s="53"/>
      <c r="W29" s="72"/>
      <c r="X29" s="697" t="s">
        <v>315</v>
      </c>
      <c r="Y29" s="698"/>
      <c r="Z29" s="690">
        <v>1</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1.1000000000000001</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v>1</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13"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1.2</v>
      </c>
      <c r="P27" s="700"/>
      <c r="Q27" s="700"/>
      <c r="R27" s="700"/>
      <c r="S27" s="49" t="s">
        <v>38</v>
      </c>
      <c r="T27" s="70"/>
      <c r="U27" s="70"/>
      <c r="X27" s="68" t="s">
        <v>39</v>
      </c>
      <c r="Y27" s="71"/>
      <c r="AG27" s="58"/>
      <c r="AH27" s="58"/>
      <c r="AI27" s="58"/>
      <c r="AJ27" s="58"/>
      <c r="AK27" s="742">
        <f>+AG18+O27</f>
        <v>1.2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1.2</v>
      </c>
      <c r="G29" s="712"/>
      <c r="H29" s="214" t="s">
        <v>198</v>
      </c>
      <c r="L29" s="709"/>
      <c r="O29" s="61"/>
      <c r="P29" s="148"/>
      <c r="Q29" s="56" t="s">
        <v>183</v>
      </c>
      <c r="R29" s="676" t="s">
        <v>33</v>
      </c>
      <c r="S29" s="692"/>
      <c r="T29" s="692"/>
      <c r="U29" s="693"/>
      <c r="V29" s="53"/>
      <c r="W29" s="72"/>
      <c r="X29" s="697" t="s">
        <v>315</v>
      </c>
      <c r="Y29" s="698"/>
      <c r="Z29" s="690">
        <v>1.2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1.2</v>
      </c>
      <c r="R30" s="700"/>
      <c r="S30" s="700"/>
      <c r="T30" s="700"/>
      <c r="U30" s="49" t="s">
        <v>16</v>
      </c>
      <c r="X30" s="697" t="s">
        <v>186</v>
      </c>
      <c r="Y30" s="698"/>
      <c r="Z30" s="690"/>
      <c r="AA30" s="691"/>
      <c r="AB30" s="691"/>
      <c r="AC30" s="691"/>
      <c r="AD30" s="691"/>
      <c r="AE30" s="49" t="s">
        <v>13</v>
      </c>
      <c r="AK30" s="651">
        <v>1.2</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D22"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3020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3027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3020</v>
      </c>
      <c r="P27" s="700"/>
      <c r="Q27" s="700"/>
      <c r="R27" s="700"/>
      <c r="S27" s="49" t="s">
        <v>38</v>
      </c>
      <c r="T27" s="70"/>
      <c r="U27" s="70"/>
      <c r="X27" s="68" t="s">
        <v>39</v>
      </c>
      <c r="Y27" s="71"/>
      <c r="AG27" s="58"/>
      <c r="AH27" s="58"/>
      <c r="AI27" s="58"/>
      <c r="AJ27" s="58"/>
      <c r="AK27" s="742">
        <f>+AG18+O27</f>
        <v>3020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3027</v>
      </c>
      <c r="G29" s="712"/>
      <c r="H29" s="214" t="s">
        <v>198</v>
      </c>
      <c r="L29" s="709"/>
      <c r="O29" s="61"/>
      <c r="P29" s="148"/>
      <c r="Q29" s="56" t="s">
        <v>183</v>
      </c>
      <c r="R29" s="676" t="s">
        <v>33</v>
      </c>
      <c r="S29" s="692"/>
      <c r="T29" s="692"/>
      <c r="U29" s="693"/>
      <c r="V29" s="53"/>
      <c r="W29" s="72"/>
      <c r="X29" s="697" t="s">
        <v>315</v>
      </c>
      <c r="Y29" s="698"/>
      <c r="Z29" s="690">
        <v>3020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2533.8000000000002</v>
      </c>
      <c r="G30" s="712"/>
      <c r="H30" s="214" t="s">
        <v>198</v>
      </c>
      <c r="L30" s="709"/>
      <c r="O30" s="61"/>
      <c r="Q30" s="699">
        <f>+ROUND(Z28,1)+ROUND(Z29,1)+ROUND(Z30,1)</f>
        <v>3020</v>
      </c>
      <c r="R30" s="700"/>
      <c r="S30" s="700"/>
      <c r="T30" s="700"/>
      <c r="U30" s="49" t="s">
        <v>16</v>
      </c>
      <c r="X30" s="697" t="s">
        <v>186</v>
      </c>
      <c r="Y30" s="698"/>
      <c r="Z30" s="690"/>
      <c r="AA30" s="691"/>
      <c r="AB30" s="691"/>
      <c r="AC30" s="691"/>
      <c r="AD30" s="691"/>
      <c r="AE30" s="49" t="s">
        <v>13</v>
      </c>
      <c r="AK30" s="651">
        <v>2800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S56" sqref="S5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X22"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176.2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175</v>
      </c>
      <c r="P27" s="700"/>
      <c r="Q27" s="700"/>
      <c r="R27" s="700"/>
      <c r="S27" s="49" t="s">
        <v>38</v>
      </c>
      <c r="T27" s="70"/>
      <c r="U27" s="70"/>
      <c r="X27" s="68" t="s">
        <v>39</v>
      </c>
      <c r="Y27" s="71"/>
      <c r="AG27" s="58"/>
      <c r="AH27" s="58"/>
      <c r="AI27" s="58"/>
      <c r="AJ27" s="58"/>
      <c r="AK27" s="742">
        <f>+AG18+O27</f>
        <v>175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176.2</v>
      </c>
      <c r="G29" s="712"/>
      <c r="H29" s="214" t="s">
        <v>198</v>
      </c>
      <c r="L29" s="709"/>
      <c r="O29" s="61"/>
      <c r="P29" s="148"/>
      <c r="Q29" s="56" t="s">
        <v>183</v>
      </c>
      <c r="R29" s="676" t="s">
        <v>33</v>
      </c>
      <c r="S29" s="692"/>
      <c r="T29" s="692"/>
      <c r="U29" s="693"/>
      <c r="V29" s="53"/>
      <c r="W29" s="72"/>
      <c r="X29" s="697" t="s">
        <v>315</v>
      </c>
      <c r="Y29" s="698"/>
      <c r="Z29" s="690">
        <v>175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62.8</v>
      </c>
      <c r="G30" s="712"/>
      <c r="H30" s="214" t="s">
        <v>198</v>
      </c>
      <c r="L30" s="709"/>
      <c r="O30" s="61"/>
      <c r="Q30" s="699">
        <f>+ROUND(Z28,1)+ROUND(Z29,1)+ROUND(Z30,1)</f>
        <v>175</v>
      </c>
      <c r="R30" s="700"/>
      <c r="S30" s="700"/>
      <c r="T30" s="700"/>
      <c r="U30" s="49" t="s">
        <v>16</v>
      </c>
      <c r="X30" s="697" t="s">
        <v>186</v>
      </c>
      <c r="Y30" s="698"/>
      <c r="Z30" s="690"/>
      <c r="AA30" s="691"/>
      <c r="AB30" s="691"/>
      <c r="AC30" s="691"/>
      <c r="AD30" s="691"/>
      <c r="AE30" s="49" t="s">
        <v>13</v>
      </c>
      <c r="AK30" s="651">
        <v>70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AE5" sqref="AE5:AU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株式会社RIZE</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175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176.7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175</v>
      </c>
      <c r="P27" s="700"/>
      <c r="Q27" s="700"/>
      <c r="R27" s="700"/>
      <c r="S27" s="49" t="s">
        <v>38</v>
      </c>
      <c r="T27" s="70"/>
      <c r="U27" s="70"/>
      <c r="X27" s="68" t="s">
        <v>39</v>
      </c>
      <c r="Y27" s="71"/>
      <c r="AG27" s="58"/>
      <c r="AH27" s="58"/>
      <c r="AI27" s="58"/>
      <c r="AJ27" s="58"/>
      <c r="AK27" s="742">
        <f>+AG18+O27</f>
        <v>175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176.7</v>
      </c>
      <c r="G29" s="712"/>
      <c r="H29" s="214" t="s">
        <v>198</v>
      </c>
      <c r="L29" s="709"/>
      <c r="O29" s="61"/>
      <c r="P29" s="148"/>
      <c r="Q29" s="56" t="s">
        <v>183</v>
      </c>
      <c r="R29" s="676" t="s">
        <v>33</v>
      </c>
      <c r="S29" s="692"/>
      <c r="T29" s="692"/>
      <c r="U29" s="693"/>
      <c r="V29" s="53"/>
      <c r="W29" s="72"/>
      <c r="X29" s="697" t="s">
        <v>315</v>
      </c>
      <c r="Y29" s="698"/>
      <c r="Z29" s="690">
        <v>175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80</v>
      </c>
      <c r="G30" s="712"/>
      <c r="H30" s="214" t="s">
        <v>198</v>
      </c>
      <c r="L30" s="709"/>
      <c r="O30" s="61"/>
      <c r="Q30" s="699">
        <f>+ROUND(Z28,1)+ROUND(Z29,1)+ROUND(Z30,1)</f>
        <v>175</v>
      </c>
      <c r="R30" s="700"/>
      <c r="S30" s="700"/>
      <c r="T30" s="700"/>
      <c r="U30" s="49" t="s">
        <v>16</v>
      </c>
      <c r="X30" s="697" t="s">
        <v>186</v>
      </c>
      <c r="Y30" s="698"/>
      <c r="Z30" s="690"/>
      <c r="AA30" s="691"/>
      <c r="AB30" s="691"/>
      <c r="AC30" s="691"/>
      <c r="AD30" s="691"/>
      <c r="AE30" s="49" t="s">
        <v>13</v>
      </c>
      <c r="AK30" s="651">
        <v>90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4" sqref="B4:C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株式会社RIZE</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19.100000000000001</v>
      </c>
      <c r="M9" s="377">
        <f>IF(OR(ｷ.紙くず!F24&gt;0,ｷ.紙くず!F24&lt;0),ｷ.紙くず!F24,IF(M$19&gt;0,"0",0))</f>
        <v>0</v>
      </c>
      <c r="N9" s="377">
        <f>IF(OR(ｸ.木くず!F24&gt;0,ｸ.木くず!F24&lt;0),ｸ.木くず!F24,IF(N$19&gt;0,"0",0))</f>
        <v>294.2</v>
      </c>
      <c r="O9" s="377">
        <f>IF(OR(ｹ.繊維くず!F24&gt;0,ｹ.繊維くず!F24&lt;0),ｹ.繊維くず!F24,IF(O$19&gt;0,"0",0))</f>
        <v>1.1000000000000001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v>
      </c>
      <c r="T9" s="377">
        <f>IF(OR(ｾ.ｶﾞﾗｽ･ｺﾝｸﾘ･陶磁器くず!F24&gt;0,ｾ.ｶﾞﾗｽ･ｺﾝｸﾘ･陶磁器くず!F24&lt;0),ｾ.ｶﾞﾗｽ･ｺﾝｸﾘ･陶磁器くず!F24,IF(T$19&gt;0,"0",0))</f>
        <v>3027</v>
      </c>
      <c r="U9" s="377">
        <f>IF(OR(ｿ.鉱さい!F24&gt;0,ｿ.鉱さい!F24&lt;0),ｿ.鉱さい!F24,IF(U$19&gt;0,"0",0))</f>
        <v>0</v>
      </c>
      <c r="V9" s="377">
        <f>IF(OR(ﾀ.がれき類!F24&gt;0,ﾀ.がれき類!F24&lt;0),ﾀ.がれき類!F24,IF(V$19&gt;0,"0",0))</f>
        <v>176.2</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176.7</v>
      </c>
      <c r="AA9" s="379">
        <f>IF(SUM(G9:Z9)&gt;0,SUM(G9:Z9),IF(AA$19&gt;0,"0",0))</f>
        <v>3695.4999999999995</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19.100000000000001</v>
      </c>
      <c r="M14" s="383">
        <f>IF(OR(ｷ.紙くず!F29&gt;0,ｷ.紙くず!F29&lt;0),ｷ.紙くず!F29,IF(M$19&gt;0,"0",0))</f>
        <v>0</v>
      </c>
      <c r="N14" s="383">
        <f>IF(OR(ｸ.木くず!F29&gt;0,ｸ.木くず!F29&lt;0),ｸ.木くず!F29,IF(N$19&gt;0,"0",0))</f>
        <v>294.2</v>
      </c>
      <c r="O14" s="383">
        <f>IF(OR(ｹ.繊維くず!F29&gt;0,ｹ.繊維くず!F29&lt;0),ｹ.繊維くず!F29,IF(O$19&gt;0,"0",0))</f>
        <v>1.1000000000000001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v>
      </c>
      <c r="T14" s="383">
        <f>IF(OR(ｾ.ｶﾞﾗｽ･ｺﾝｸﾘ･陶磁器くず!F29&gt;0,ｾ.ｶﾞﾗｽ･ｺﾝｸﾘ･陶磁器くず!F29&lt;0),ｾ.ｶﾞﾗｽ･ｺﾝｸﾘ･陶磁器くず!F29,IF(T$19&gt;0,"0",0))</f>
        <v>3027</v>
      </c>
      <c r="U14" s="383">
        <f>IF(OR(ｿ.鉱さい!F29&gt;0,ｿ.鉱さい!F29&lt;0),ｿ.鉱さい!F29,IF(U$19&gt;0,"0",0))</f>
        <v>0</v>
      </c>
      <c r="V14" s="383">
        <f>IF(OR(ﾀ.がれき類!F29&gt;0,ﾀ.がれき類!F29&lt;0),ﾀ.がれき類!F29,IF(V$19&gt;0,"0",0))</f>
        <v>176.2</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176.7</v>
      </c>
      <c r="AA14" s="385">
        <f t="shared" si="0"/>
        <v>3695.4999999999995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1.1000000000000001</v>
      </c>
      <c r="M15" s="383">
        <f>IF(OR(ｷ.紙くず!F30&gt;0,ｷ.紙くず!F30&lt;0),ｷ.紙くず!F30,IF(M$19&gt;0,"0",0))</f>
        <v>0</v>
      </c>
      <c r="N15" s="383">
        <f>IF(OR(ｸ.木くず!F30&gt;0,ｸ.木くず!F30&lt;0),ｸ.木くず!F30,IF(N$19&gt;0,"0",0))</f>
        <v>140.6</v>
      </c>
      <c r="O15" s="383">
        <f>IF(OR(ｹ.繊維くず!F30&gt;0,ｹ.繊維くず!F30&lt;0),ｹ.繊維くず!F30,IF(O$19&gt;0,"0",0))</f>
        <v>1.1000000000000001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2533.8000000000002</v>
      </c>
      <c r="U15" s="383">
        <f>IF(OR(ｿ.鉱さい!F30&gt;0,ｿ.鉱さい!F30&lt;0),ｿ.鉱さい!F30,IF(U$19&gt;0,"0",0))</f>
        <v>0</v>
      </c>
      <c r="V15" s="383">
        <f>IF(OR(ﾀ.がれき類!F30&gt;0,ﾀ.がれき類!F30&lt;0),ﾀ.がれき類!F30,IF(V$19&gt;0,"0",0))</f>
        <v>62.8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80</v>
      </c>
      <c r="AA15" s="385">
        <f t="shared" si="0"/>
        <v>2819.4000000000005</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19</v>
      </c>
      <c r="M19" s="389">
        <f t="shared" si="1"/>
        <v>0</v>
      </c>
      <c r="N19" s="389">
        <f t="shared" si="1"/>
        <v>294</v>
      </c>
      <c r="O19" s="389">
        <f t="shared" si="1"/>
        <v>1</v>
      </c>
      <c r="P19" s="389">
        <f t="shared" si="1"/>
        <v>0</v>
      </c>
      <c r="Q19" s="389">
        <f t="shared" si="1"/>
        <v>0</v>
      </c>
      <c r="R19" s="389">
        <f t="shared" si="1"/>
        <v>0</v>
      </c>
      <c r="S19" s="389">
        <f t="shared" si="1"/>
        <v>1.2</v>
      </c>
      <c r="T19" s="389">
        <f t="shared" si="1"/>
        <v>3020</v>
      </c>
      <c r="U19" s="389">
        <f t="shared" si="1"/>
        <v>0</v>
      </c>
      <c r="V19" s="389">
        <f t="shared" si="1"/>
        <v>175</v>
      </c>
      <c r="W19" s="389">
        <f t="shared" si="1"/>
        <v>0</v>
      </c>
      <c r="X19" s="389">
        <f t="shared" si="1"/>
        <v>0</v>
      </c>
      <c r="Y19" s="389">
        <f t="shared" si="1"/>
        <v>0</v>
      </c>
      <c r="Z19" s="390">
        <f t="shared" si="1"/>
        <v>175</v>
      </c>
      <c r="AA19" s="391">
        <f t="shared" ref="AA19:AA25" si="2">SUM(G19:Z19)</f>
        <v>3685.2</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19</v>
      </c>
      <c r="M37" s="424">
        <f t="shared" si="8"/>
        <v>0</v>
      </c>
      <c r="N37" s="424">
        <f t="shared" si="8"/>
        <v>294</v>
      </c>
      <c r="O37" s="424">
        <f t="shared" si="8"/>
        <v>1</v>
      </c>
      <c r="P37" s="424">
        <f t="shared" si="8"/>
        <v>0</v>
      </c>
      <c r="Q37" s="424">
        <f t="shared" si="8"/>
        <v>0</v>
      </c>
      <c r="R37" s="424">
        <f t="shared" si="8"/>
        <v>0</v>
      </c>
      <c r="S37" s="424">
        <f t="shared" si="8"/>
        <v>1.2</v>
      </c>
      <c r="T37" s="424">
        <f t="shared" si="8"/>
        <v>3020</v>
      </c>
      <c r="U37" s="424">
        <f t="shared" si="8"/>
        <v>0</v>
      </c>
      <c r="V37" s="424">
        <f t="shared" si="8"/>
        <v>175</v>
      </c>
      <c r="W37" s="424">
        <f t="shared" si="8"/>
        <v>0</v>
      </c>
      <c r="X37" s="424">
        <f t="shared" si="8"/>
        <v>0</v>
      </c>
      <c r="Y37" s="424">
        <f t="shared" si="8"/>
        <v>0</v>
      </c>
      <c r="Z37" s="425">
        <f t="shared" si="8"/>
        <v>175</v>
      </c>
      <c r="AA37" s="426">
        <f t="shared" si="4"/>
        <v>3685.2</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19</v>
      </c>
      <c r="M38" s="415">
        <f t="shared" si="9"/>
        <v>0</v>
      </c>
      <c r="N38" s="415">
        <f t="shared" si="9"/>
        <v>294</v>
      </c>
      <c r="O38" s="415">
        <f t="shared" si="9"/>
        <v>1</v>
      </c>
      <c r="P38" s="415">
        <f t="shared" si="9"/>
        <v>0</v>
      </c>
      <c r="Q38" s="415">
        <f t="shared" si="9"/>
        <v>0</v>
      </c>
      <c r="R38" s="415">
        <f t="shared" si="9"/>
        <v>0</v>
      </c>
      <c r="S38" s="415">
        <f t="shared" si="9"/>
        <v>1.2</v>
      </c>
      <c r="T38" s="415">
        <f t="shared" si="9"/>
        <v>3020</v>
      </c>
      <c r="U38" s="415">
        <f t="shared" si="9"/>
        <v>0</v>
      </c>
      <c r="V38" s="415">
        <f t="shared" si="9"/>
        <v>175</v>
      </c>
      <c r="W38" s="415">
        <f t="shared" si="9"/>
        <v>0</v>
      </c>
      <c r="X38" s="415">
        <f t="shared" si="9"/>
        <v>0</v>
      </c>
      <c r="Y38" s="415">
        <f t="shared" si="9"/>
        <v>0</v>
      </c>
      <c r="Z38" s="416">
        <f t="shared" si="9"/>
        <v>175</v>
      </c>
      <c r="AA38" s="417">
        <f t="shared" si="4"/>
        <v>3685.2</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19</v>
      </c>
      <c r="M40" s="418">
        <f>+ｷ.紙くず!$Z$29</f>
        <v>0</v>
      </c>
      <c r="N40" s="418">
        <f>+ｸ.木くず!$Z$29</f>
        <v>294</v>
      </c>
      <c r="O40" s="418">
        <f>+ｹ.繊維くず!$Z$29</f>
        <v>1</v>
      </c>
      <c r="P40" s="418">
        <f>+ｺ.動植物性残さ!$Z$29</f>
        <v>0</v>
      </c>
      <c r="Q40" s="418">
        <f>+ｻ.動物系固形不要物!$Z$29</f>
        <v>0</v>
      </c>
      <c r="R40" s="418">
        <f>+ｼ.ｺﾞﾑくず!$Z$29</f>
        <v>0</v>
      </c>
      <c r="S40" s="418">
        <f>+ｽ.金属くず!$Z$29</f>
        <v>1.2</v>
      </c>
      <c r="T40" s="418">
        <f>+ｾ.ｶﾞﾗｽ･ｺﾝｸﾘ･陶磁器くず!$Z$29</f>
        <v>3020</v>
      </c>
      <c r="U40" s="418">
        <f>+ｿ.鉱さい!$Z$29</f>
        <v>0</v>
      </c>
      <c r="V40" s="418">
        <f>+ﾀ.がれき類!$Z$29</f>
        <v>175</v>
      </c>
      <c r="W40" s="418">
        <f>+ﾁ.動物のふん尿!$Z$29</f>
        <v>0</v>
      </c>
      <c r="X40" s="418">
        <f>+ﾂ.動物の死体!$Z$29</f>
        <v>0</v>
      </c>
      <c r="Y40" s="418">
        <f>+ﾃ.ばいじん!$Z$29</f>
        <v>0</v>
      </c>
      <c r="Z40" s="419">
        <f>+ﾄ.混合廃棄物その他!$Z$29</f>
        <v>175</v>
      </c>
      <c r="AA40" s="420">
        <f t="shared" si="4"/>
        <v>3685.2</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19</v>
      </c>
      <c r="M43" s="427">
        <f>+ｷ.紙くず!$AK$27</f>
        <v>0</v>
      </c>
      <c r="N43" s="427">
        <f>+ｸ.木くず!$AK$27</f>
        <v>294</v>
      </c>
      <c r="O43" s="427">
        <f>+ｹ.繊維くず!$AK$27</f>
        <v>1</v>
      </c>
      <c r="P43" s="427">
        <f>+ｺ.動植物性残さ!$AK$27</f>
        <v>0</v>
      </c>
      <c r="Q43" s="427">
        <f>+ｻ.動物系固形不要物!$AK$27</f>
        <v>0</v>
      </c>
      <c r="R43" s="427">
        <f>+ｼ.ｺﾞﾑくず!$AK$27</f>
        <v>0</v>
      </c>
      <c r="S43" s="427">
        <f>+ｽ.金属くず!$AK$27</f>
        <v>1.2</v>
      </c>
      <c r="T43" s="427">
        <f>+ｾ.ｶﾞﾗｽ･ｺﾝｸﾘ･陶磁器くず!$AK$27</f>
        <v>3020</v>
      </c>
      <c r="U43" s="427">
        <f>+ｿ.鉱さい!$AK$27</f>
        <v>0</v>
      </c>
      <c r="V43" s="427">
        <f>+ﾀ.がれき類!$AK$27</f>
        <v>175</v>
      </c>
      <c r="W43" s="427">
        <f>+ﾁ.動物のふん尿!$AK$27</f>
        <v>0</v>
      </c>
      <c r="X43" s="427">
        <f>+ﾂ.動物の死体!$AK$27</f>
        <v>0</v>
      </c>
      <c r="Y43" s="427">
        <f>+ﾃ.ばいじん!$AK$27</f>
        <v>0</v>
      </c>
      <c r="Z43" s="428">
        <f>+ﾄ.混合廃棄物その他!$AK$27</f>
        <v>175</v>
      </c>
      <c r="AA43" s="429">
        <f t="shared" si="4"/>
        <v>3685.2</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3</v>
      </c>
      <c r="M44" s="430">
        <f>+ｷ.紙くず!$AK$30</f>
        <v>0</v>
      </c>
      <c r="N44" s="430">
        <f>+ｸ.木くず!$AK$30</f>
        <v>150</v>
      </c>
      <c r="O44" s="430">
        <f>+ｹ.繊維くず!$AK$30</f>
        <v>1</v>
      </c>
      <c r="P44" s="430">
        <f>+ｺ.動植物性残さ!$AK$30</f>
        <v>0</v>
      </c>
      <c r="Q44" s="430">
        <f>+ｻ.動物系固形不要物!$AK$30</f>
        <v>0</v>
      </c>
      <c r="R44" s="430">
        <f>+ｼ.ｺﾞﾑくず!$AK$30</f>
        <v>0</v>
      </c>
      <c r="S44" s="430">
        <f>+ｽ.金属くず!$AK$30</f>
        <v>1.2</v>
      </c>
      <c r="T44" s="430">
        <f>+ｾ.ｶﾞﾗｽ･ｺﾝｸﾘ･陶磁器くず!$AK$30</f>
        <v>2800</v>
      </c>
      <c r="U44" s="430">
        <f>+ｿ.鉱さい!$AK$30</f>
        <v>0</v>
      </c>
      <c r="V44" s="430">
        <f>+ﾀ.がれき類!$AK$30</f>
        <v>70</v>
      </c>
      <c r="W44" s="430">
        <f>+ﾁ.動物のふん尿!$AK$30</f>
        <v>0</v>
      </c>
      <c r="X44" s="430">
        <f>+ﾂ.動物の死体!$AK$30</f>
        <v>0</v>
      </c>
      <c r="Y44" s="430">
        <f>+ﾃ.ばいじん!$AK$30</f>
        <v>0</v>
      </c>
      <c r="Z44" s="431">
        <f>+ﾄ.混合廃棄物その他!$AK$30</f>
        <v>90</v>
      </c>
      <c r="AA44" s="432">
        <f t="shared" si="4"/>
        <v>3115.2</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38.1</v>
      </c>
      <c r="M55" s="480">
        <f t="shared" si="10"/>
        <v>0</v>
      </c>
      <c r="N55" s="480">
        <f t="shared" si="10"/>
        <v>588.20000000000005</v>
      </c>
      <c r="O55" s="480">
        <f t="shared" si="10"/>
        <v>2.1</v>
      </c>
      <c r="P55" s="480">
        <f t="shared" si="10"/>
        <v>0</v>
      </c>
      <c r="Q55" s="480">
        <f t="shared" si="10"/>
        <v>0</v>
      </c>
      <c r="R55" s="480">
        <f t="shared" si="10"/>
        <v>0</v>
      </c>
      <c r="S55" s="480">
        <f t="shared" si="10"/>
        <v>2.4</v>
      </c>
      <c r="T55" s="480">
        <f t="shared" si="10"/>
        <v>6047</v>
      </c>
      <c r="U55" s="480">
        <f t="shared" si="10"/>
        <v>0</v>
      </c>
      <c r="V55" s="480">
        <f t="shared" si="10"/>
        <v>351.2</v>
      </c>
      <c r="W55" s="480">
        <f t="shared" si="10"/>
        <v>0</v>
      </c>
      <c r="X55" s="480">
        <f t="shared" si="10"/>
        <v>0</v>
      </c>
      <c r="Y55" s="480">
        <f t="shared" si="10"/>
        <v>0</v>
      </c>
      <c r="Z55" s="480">
        <f t="shared" si="10"/>
        <v>351.7</v>
      </c>
      <c r="AA55" s="481">
        <f>+AA9+AA19+AA20</f>
        <v>7380.6999999999989</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B4" sqref="B4:C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30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神奈川県横浜市都筑区大熊町234</v>
      </c>
      <c r="M16" s="851"/>
      <c r="N16" s="851"/>
      <c r="O16" s="851"/>
      <c r="P16" s="851"/>
      <c r="Q16" s="851"/>
      <c r="R16" s="851"/>
      <c r="S16" s="851"/>
      <c r="T16" s="851"/>
      <c r="U16" s="282"/>
    </row>
    <row r="17" spans="1:21" ht="26.25" customHeight="1" x14ac:dyDescent="0.15">
      <c r="C17" s="86"/>
      <c r="I17" s="25"/>
      <c r="J17" s="25" t="s">
        <v>7</v>
      </c>
      <c r="K17" s="25"/>
      <c r="L17" s="851" t="str">
        <f>+表紙!L41</f>
        <v>株式会社RIZE　代表取締役　関信幸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045-594-7517</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株式会社RIZE</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t="str">
        <f>表紙!P49</f>
        <v>新規</v>
      </c>
      <c r="Q25" s="823"/>
      <c r="R25" s="823"/>
      <c r="S25" s="823"/>
      <c r="T25" s="823"/>
      <c r="U25" s="824"/>
    </row>
    <row r="26" spans="1:21" ht="26.25" customHeight="1" x14ac:dyDescent="0.15">
      <c r="C26" s="570" t="s">
        <v>11</v>
      </c>
      <c r="D26" s="571"/>
      <c r="E26" s="572"/>
      <c r="F26" s="838" t="str">
        <f>+表紙!F50</f>
        <v>神奈川県横浜市都筑区大熊町234</v>
      </c>
      <c r="G26" s="839"/>
      <c r="H26" s="839"/>
      <c r="I26" s="839"/>
      <c r="J26" s="839"/>
      <c r="K26" s="839"/>
      <c r="L26" s="839"/>
      <c r="M26" s="839"/>
      <c r="N26" s="341" t="s">
        <v>172</v>
      </c>
      <c r="O26"/>
      <c r="P26"/>
      <c r="Q26" s="833" t="str">
        <f>IF(+表紙!Q50="","",+表紙!Q50)</f>
        <v>045-594-7517</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062-土木工事業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256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14人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7</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3695.4999999999995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・現場内での分別を行い、木材や金属類など再資源化可能なものについては、適切な処理業者へ委託
・混合廃棄物についても、優良認定業者との取引を積極的に行い、適正な処理を徹底</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7</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3685.2</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・各現場で発生する廃棄物の種類や数量の記録を強化し、現場ごとの排出傾向を把握
・再資源化率の向上を目指し、分別精度の改善や、よりリサイクル実績の高い処理業者の選定
・社内ミーティングの中で具体的な事例や改善点の共有を行う</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・現場で可能な範囲での分別作業を行う
・木くず、金属くず、コンクリートがら等、再資源化が可能なものについては種類ごとに分別
・混合廃棄物：優良認定を受けた信頼性の高い中間処理業者に委託</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・現場ごとに排出される廃棄物の傾向を把握し、より分別精度を高めるための方法を社内で検討
・混合廃棄物の割合を減らすことを目指し、作業手順や重機の配置等も含めた見直しを行う
・ミーティングにおいて具体的な分別事例や処理業者からのフィードバックを共有</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3695.4999999999995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2819.4000000000005</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t="str">
        <f>+表紙!K210</f>
        <v>0</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・マニフェストでの委託先の処理状況を確実に記録・管理
・処理業者の許可証の有効期限や業の範囲を定期的に確認し、適正な委託契約を締結
・社内ミーティングなどで委託に関する注意点や変更点の共有を継続的に実施</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3685.2</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3115.2</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・優良認定業者の委託割合をさらに高めるべく、委託先の見直しや新規業者の選定を計画
・電子マニフェストの導入を検討し、委託処理の透明性と管理の効率化を図る
・処理業者からの処理実績報告や指摘事項をもとに、委託内容の改善・再検討を進める
・社内で委託に関する基礎知識や注意点をまとめた資料を作成し、担当者教育を強化する</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19.100000000000001</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19</v>
      </c>
      <c r="P27" s="700"/>
      <c r="Q27" s="700"/>
      <c r="R27" s="700"/>
      <c r="S27" s="49" t="s">
        <v>38</v>
      </c>
      <c r="T27" s="70"/>
      <c r="U27" s="70"/>
      <c r="X27" s="68" t="s">
        <v>39</v>
      </c>
      <c r="Y27" s="71"/>
      <c r="AG27" s="58"/>
      <c r="AH27" s="58"/>
      <c r="AI27" s="58"/>
      <c r="AJ27" s="58"/>
      <c r="AK27" s="742">
        <f>+AG18+O27</f>
        <v>19</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19.100000000000001</v>
      </c>
      <c r="G29" s="712"/>
      <c r="H29" s="214" t="s">
        <v>198</v>
      </c>
      <c r="L29" s="709"/>
      <c r="O29" s="61"/>
      <c r="P29" s="148"/>
      <c r="Q29" s="56" t="s">
        <v>183</v>
      </c>
      <c r="R29" s="676" t="s">
        <v>33</v>
      </c>
      <c r="S29" s="692"/>
      <c r="T29" s="692"/>
      <c r="U29" s="693"/>
      <c r="V29" s="53"/>
      <c r="W29" s="72"/>
      <c r="X29" s="697" t="s">
        <v>315</v>
      </c>
      <c r="Y29" s="698"/>
      <c r="Z29" s="690">
        <v>19</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1.1000000000000001</v>
      </c>
      <c r="G30" s="712"/>
      <c r="H30" s="214" t="s">
        <v>198</v>
      </c>
      <c r="L30" s="709"/>
      <c r="O30" s="61"/>
      <c r="Q30" s="699">
        <f>+ROUND(Z28,1)+ROUND(Z29,1)+ROUND(Z30,1)</f>
        <v>19</v>
      </c>
      <c r="R30" s="700"/>
      <c r="S30" s="700"/>
      <c r="T30" s="700"/>
      <c r="U30" s="49" t="s">
        <v>16</v>
      </c>
      <c r="X30" s="697" t="s">
        <v>186</v>
      </c>
      <c r="Y30" s="698"/>
      <c r="Z30" s="690"/>
      <c r="AA30" s="691"/>
      <c r="AB30" s="691"/>
      <c r="AC30" s="691"/>
      <c r="AD30" s="691"/>
      <c r="AE30" s="49" t="s">
        <v>13</v>
      </c>
      <c r="AK30" s="651">
        <v>3</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S56" sqref="S5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2" workbookViewId="0">
      <selection activeCell="B4" sqref="B4:C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株式会社RIZE</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294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294.2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294</v>
      </c>
      <c r="P27" s="700"/>
      <c r="Q27" s="700"/>
      <c r="R27" s="700"/>
      <c r="S27" s="49" t="s">
        <v>38</v>
      </c>
      <c r="T27" s="70"/>
      <c r="U27" s="70"/>
      <c r="X27" s="68" t="s">
        <v>39</v>
      </c>
      <c r="Y27" s="71"/>
      <c r="AG27" s="58"/>
      <c r="AH27" s="58"/>
      <c r="AI27" s="58"/>
      <c r="AJ27" s="58"/>
      <c r="AK27" s="742">
        <f>+AG18+O27</f>
        <v>294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294.2</v>
      </c>
      <c r="G29" s="712"/>
      <c r="H29" s="214" t="s">
        <v>198</v>
      </c>
      <c r="L29" s="709"/>
      <c r="O29" s="61"/>
      <c r="P29" s="148"/>
      <c r="Q29" s="56" t="s">
        <v>183</v>
      </c>
      <c r="R29" s="676" t="s">
        <v>33</v>
      </c>
      <c r="S29" s="692"/>
      <c r="T29" s="692"/>
      <c r="U29" s="693"/>
      <c r="V29" s="53"/>
      <c r="W29" s="72"/>
      <c r="X29" s="697" t="s">
        <v>315</v>
      </c>
      <c r="Y29" s="698"/>
      <c r="Z29" s="690">
        <v>294</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140.6</v>
      </c>
      <c r="G30" s="712"/>
      <c r="H30" s="214" t="s">
        <v>198</v>
      </c>
      <c r="L30" s="709"/>
      <c r="O30" s="61"/>
      <c r="Q30" s="699">
        <f>+ROUND(Z28,1)+ROUND(Z29,1)+ROUND(Z30,1)</f>
        <v>294</v>
      </c>
      <c r="R30" s="700"/>
      <c r="S30" s="700"/>
      <c r="T30" s="700"/>
      <c r="U30" s="49" t="s">
        <v>16</v>
      </c>
      <c r="X30" s="697" t="s">
        <v>186</v>
      </c>
      <c r="Y30" s="698"/>
      <c r="Z30" s="690"/>
      <c r="AA30" s="691"/>
      <c r="AB30" s="691"/>
      <c r="AC30" s="691"/>
      <c r="AD30" s="691"/>
      <c r="AE30" s="49" t="s">
        <v>13</v>
      </c>
      <c r="AK30" s="651">
        <v>150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2025-06-30T04:54:17Z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