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E205CEA6-264F-49C0-8133-4CE54D8570B3}"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44" i="94" l="1"/>
  <c r="K226" i="95" s="1"/>
  <c r="K202" i="98" s="1"/>
  <c r="AA36" i="94"/>
  <c r="AA29" i="94"/>
  <c r="AA28" i="94"/>
  <c r="H38" i="94"/>
  <c r="H37" i="94" s="1"/>
  <c r="O38" i="94"/>
  <c r="O37" i="94" s="1"/>
  <c r="O19" i="94" s="1"/>
  <c r="O16" i="94" s="1"/>
  <c r="AK27" i="82"/>
  <c r="X32" i="94"/>
  <c r="X31" i="94" s="1"/>
  <c r="X26" i="94" s="1"/>
  <c r="X18" i="82"/>
  <c r="O16" i="83"/>
  <c r="Y50" i="94" s="1"/>
  <c r="X21" i="83"/>
  <c r="AK27" i="83"/>
  <c r="H27" i="94"/>
  <c r="X27" i="94"/>
  <c r="X21" i="78"/>
  <c r="O16" i="79"/>
  <c r="R50" i="94" s="1"/>
  <c r="X21" i="89"/>
  <c r="F12" i="83"/>
  <c r="O10" i="94"/>
  <c r="AA23" i="94"/>
  <c r="Y38" i="94"/>
  <c r="Y37" i="94" s="1"/>
  <c r="Y19" i="94" s="1"/>
  <c r="AA40" i="94"/>
  <c r="AK27" i="77"/>
  <c r="AK27" i="74"/>
  <c r="AK31" i="74" s="1"/>
  <c r="H52" i="94" s="1"/>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O12" i="94"/>
  <c r="O18" i="94"/>
  <c r="O13" i="94"/>
  <c r="O14" i="94"/>
  <c r="O15" i="94"/>
  <c r="O9" i="94"/>
  <c r="O55" i="94" s="1"/>
  <c r="O17" i="94"/>
  <c r="K145" i="95"/>
  <c r="K12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<sst xmlns="http://schemas.openxmlformats.org/spreadsheetml/2006/main" count="3182" uniqueCount="463">
  <si>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</si>
  <si>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</si>
  <si>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</si>
  <si>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</si>
  <si>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</si>
  <si>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</si>
  <si>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</si>
  <si>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</si>
  <si>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</si>
  <si>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</si>
  <si>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</si>
  <si>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</si>
  <si>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</si>
  <si>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</si>
  <si>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</si>
  <si>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</si>
  <si>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</si>
  <si>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</si>
  <si>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</si>
  <si>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</si>
  <si>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</si>
  <si>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</si>
  <si>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</si>
  <si>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</si>
  <si>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</si>
  <si>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</si>
  <si>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</si>
  <si>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</si>
  <si>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</si>
  <si>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</si>
  <si>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</si>
  <si>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</si>
  <si>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</si>
  <si>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</si>
  <si>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</si>
  <si>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</si>
  <si>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</si>
  <si>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</si>
  <si>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</si>
  <si>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</si>
  <si>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</si>
  <si>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</si>
  <si>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</si>
  <si>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</si>
  <si>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</si>
  <si>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</si>
  <si>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</si>
  <si>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</si>
  <si>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</si>
  <si>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</si>
  <si>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</si>
  <si>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</si>
  <si>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</si>
  <si>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</si>
  <si>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</si>
  <si>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</si>
  <si>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</si>
  <si>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</si>
  <si>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</si>
  <si>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</si>
  <si>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</si>
  <si>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</si>
  <si>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</si>
  <si>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</si>
  <si>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</si>
  <si>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</si>
  <si>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</si>
  <si>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</si>
  <si>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</si>
  <si>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</si>
  <si>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</si>
  <si>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</si>
  <si>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</si>
  <si>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</si>
  <si>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</si>
  <si>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</si>
  <si>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</si>
  <si>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</si>
  <si>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</si>
  <si>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</si>
  <si>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</si>
  <si>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</si>
  <si>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</si>
  <si>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</si>
  <si>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</si>
  <si>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</si>
  <si>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</si>
  <si>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</si>
  <si>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</si>
  <si>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</si>
  <si>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</si>
  <si>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</si>
  <si>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</si>
  <si>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</si>
  <si>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</si>
  <si>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</si>
  <si>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</si>
  <si>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</si>
  <si>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</si>
  <si>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</si>
  <si>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</si>
  <si>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</si>
  <si>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</si>
  <si>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</si>
  <si>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</si>
  <si>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</si>
  <si>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</si>
  <si>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</si>
  <si>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</si>
  <si>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</si>
  <si>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</si>
  <si>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</si>
  <si>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</si>
  <si>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</si>
  <si>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</si>
  <si>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</si>
  <si>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</si>
  <si>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</si>
  <si>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</si>
  <si>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</si>
  <si>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</si>
  <si>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</si>
  <si>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</si>
  <si>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</si>
  <si>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</si>
  <si>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</si>
  <si>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</si>
  <si>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</si>
  <si>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</si>
  <si>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</si>
  <si>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</si>
  <si>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</si>
  <si>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</si>
  <si>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</si>
  <si>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</si>
  <si>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</si>
  <si>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</si>
  <si>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</si>
  <si>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</si>
  <si>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</si>
  <si>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</si>
  <si>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</si>
  <si>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</si>
  <si>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</si>
  <si>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</si>
  <si>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</si>
  <si>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</si>
  <si>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</si>
  <si>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</si>
  <si>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</si>
  <si>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</si>
  <si>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</si>
  <si>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</si>
  <si>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</si>
  <si>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</si>
  <si>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</si>
  <si>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</si>
  <si>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</si>
  <si>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</si>
  <si>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</si>
  <si>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</si>
  <si>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</si>
  <si>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</si>
  <si>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</si>
  <si>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</si>
  <si>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</si>
  <si>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</si>
  <si>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</si>
  <si>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</si>
  <si>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</si>
  <si>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</si>
  <si>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</si>
  <si>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</si>
  <si>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</si>
  <si>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</si>
  <si>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</si>
  <si>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</si>
  <si>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</si>
  <si>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</si>
  <si>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</si>
  <si>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</si>
  <si>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</si>
  <si>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</si>
  <si>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</si>
  <si>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</si>
  <si>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</si>
  <si>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</si>
  <si>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</si>
  <si>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</si>
  <si>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</si>
  <si>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</si>
  <si>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</si>
  <si>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</si>
  <si>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</si>
  <si>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</si>
  <si>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</si>
  <si>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</si>
  <si>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</si>
  <si>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</si>
  <si>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</si>
  <si>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</si>
  <si>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</si>
  <si>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</si>
  <si>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</si>
  <si>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</si>
  <si>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</si>
  <si>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</si>
  <si>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</si>
  <si>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</si>
  <si>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</si>
  <si>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</si>
  <si>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</si>
  <si>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</si>
  <si>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</si>
  <si>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</si>
  <si>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</si>
  <si>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</si>
  <si>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</si>
  <si>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</si>
  <si>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</si>
  <si>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</si>
  <si>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</si>
  <si>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</si>
  <si>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</si>
  <si>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</si>
  <si>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</si>
  <si>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</si>
  <si>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</si>
  <si>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</si>
  <si>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</si>
  <si>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</si>
  <si>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</si>
  <si>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</si>
  <si>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</si>
  <si>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</si>
  <si>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</si>
  <si>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</si>
  <si>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</si>
  <si>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</si>
  <si>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</si>
  <si>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</si>
  <si>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</si>
  <si>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</si>
  <si>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</si>
  <si>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</si>
  <si>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</si>
  <si>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</si>
  <si>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</si>
  <si>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</si>
  <si>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</si>
  <si>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</si>
  <si>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</si>
  <si>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</si>
  <si>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</si>
  <si>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</si>
  <si>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</si>
  <si>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</si>
  <si>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</si>
  <si>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</si>
  <si>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</si>
  <si>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</si>
  <si>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</si>
  <si>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</si>
  <si>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</si>
  <si>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</si>
  <si>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</si>
  <si>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</si>
  <si>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</si>
  <si>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</si>
  <si>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</si>
  <si>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</si>
  <si>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</si>
  <si>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</si>
  <si>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</si>
  <si>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</si>
  <si>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</si>
  <si>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</si>
  <si>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</si>
  <si>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</si>
  <si>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</si>
  <si>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</si>
  <si>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</si>
  <si>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</si>
  <si>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</si>
  <si>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</si>
  <si>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</si>
  <si>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</si>
  <si>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</si>
  <si>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</si>
  <si>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</si>
  <si>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</si>
  <si>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</si>
  <si>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</si>
  <si>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</si>
  <si>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</si>
  <si>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</si>
  <si>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</si>
  <si>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</si>
  <si>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</si>
  <si>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</si>
  <si>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</si>
  <si>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</si>
  <si>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</si>
  <si>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</si>
  <si>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</si>
  <si>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</si>
  <si>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</si>
  <si>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</si>
  <si>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</si>
  <si>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</si>
  <si>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</si>
  <si>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</si>
  <si>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</si>
  <si>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</si>
  <si>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</si>
  <si>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</si>
  <si>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</si>
  <si>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</si>
  <si>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</si>
  <si>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</si>
  <si>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</si>
  <si>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</si>
  <si>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</si>
  <si>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</si>
  <si>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</si>
  <si>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</si>
  <si>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</si>
  <si>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</si>
  <si>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</si>
  <si>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</si>
  <si>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</si>
  <si>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</si>
  <si>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</si>
  <si>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</si>
  <si>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</si>
  <si>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</si>
  <si>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</si>
  <si>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</si>
  <si>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</si>
  <si>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</si>
  <si>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</si>
  <si>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</si>
  <si>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</si>
  <si>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</si>
  <si>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</si>
  <si>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</si>
  <si>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</si>
  <si>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</si>
  <si>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</si>
  <si>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</si>
  <si>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</si>
  <si>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</si>
  <si>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</si>
  <si>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</si>
  <si>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</si>
  <si>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</si>
  <si>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</si>
  <si>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</si>
  <si>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</si>
  <si>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</si>
  <si>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</si>
  <si>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</si>
  <si>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</si>
  <si>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</si>
  <si>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</si>
  <si>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</si>
  <si>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</si>
  <si>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</si>
  <si>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</si>
  <si>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</si>
  <si>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</si>
  <si>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</si>
  <si>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</si>
  <si>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</si>
  <si>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</si>
  <si>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</si>
  <si>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</si>
  <si>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</si>
  <si>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</si>
  <si>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</si>
  <si>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</si>
  <si>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</si>
  <si>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</si>
  <si>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</si>
  <si>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</si>
  <si>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</si>
  <si>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</si>
  <si>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</si>
  <si>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</si>
  <si>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</si>
  <si>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</si>
  <si>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</si>
  <si>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</si>
  <si>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</si>
  <si>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</si>
  <si>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</si>
  <si>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</si>
  <si>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</si>
  <si>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</si>
  <si>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</si>
  <si>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</si>
  <si>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</si>
  <si>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</si>
  <si>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</si>
  <si>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</si>
  <si>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</si>
  <si>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</si>
  <si>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</si>
  <si>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</si>
  <si>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</si>
  <si>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</si>
  <si>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</si>
  <si>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</si>
  <si>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</si>
  <si>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</si>
  <si>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</si>
  <si>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</si>
  <si>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</si>
  <si>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</si>
  <si>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</si>
  <si>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</si>
  <si>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</si>
  <si>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</si>
  <si>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</si>
  <si>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</si>
  <si>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</si>
  <si>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</si>
  <si>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</si>
  <si>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</si>
  <si>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</si>
  <si>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</si>
  <si>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</si>
  <si>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</si>
  <si>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</si>
  <si>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</si>
  <si>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</si>
  <si>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</si>
  <si>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</si>
  <si>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</si>
  <si>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</si>
  <si>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</si>
  <si>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</si>
  <si>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</si>
  <si>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</si>
  <si>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</si>
  <si>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</si>
  <si>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7年7月15日</t>
    <phoneticPr fontId="3"/>
  </si>
  <si>
    <t>神奈川県横浜市鶴見区駒岡4丁目5番18号</t>
    <phoneticPr fontId="3"/>
  </si>
  <si>
    <t>株式会社神奈川クリーンサービス
代表取締役　齊藤　耕介</t>
    <phoneticPr fontId="3"/>
  </si>
  <si>
    <t>045-582-9241</t>
    <phoneticPr fontId="3"/>
  </si>
  <si>
    <t>株式会社　神奈川クリーンサービス</t>
    <phoneticPr fontId="3"/>
  </si>
  <si>
    <t>土木工事業、舗装工事業</t>
    <phoneticPr fontId="3"/>
  </si>
  <si>
    <t>28人</t>
    <rPh sb="2" eb="3">
      <t>ニン</t>
    </rPh>
    <phoneticPr fontId="3"/>
  </si>
  <si>
    <t>　　　　　　　　　　　　　　　　　              (総務部）
　　　　　　　　　　　　     　    －－－ISOMR管理担当者
　（管理最高責任者）　   　｜　　　   ・委託契約管理
　　　代表取締役－－－－｜
　　　　　　　　　　　         　 ｜　　      　（工事部）　　　　      （各現場）　　　　
　　　　　　　　　　　　        　 －－－－管理責任者－－－－現場代理人
　　　　　　　　　　　　　　               　・マニフェスト管理</t>
    <phoneticPr fontId="3"/>
  </si>
  <si>
    <t>・掘削工事から発生する建設発生土に建設廃棄物が混入して廃棄物にならないよう作業は慎重におこなっている。</t>
    <rPh sb="1" eb="3">
      <t>クッサク</t>
    </rPh>
    <rPh sb="3" eb="5">
      <t>コウジ</t>
    </rPh>
    <rPh sb="7" eb="9">
      <t>ハッセイ</t>
    </rPh>
    <rPh sb="11" eb="13">
      <t>ケンセツ</t>
    </rPh>
    <rPh sb="13" eb="16">
      <t>ハッセイド</t>
    </rPh>
    <rPh sb="17" eb="19">
      <t>ケンセツ</t>
    </rPh>
    <rPh sb="19" eb="22">
      <t>ハイキブツ</t>
    </rPh>
    <rPh sb="23" eb="25">
      <t>コンニュウ</t>
    </rPh>
    <rPh sb="27" eb="30">
      <t>ハイキブツ</t>
    </rPh>
    <rPh sb="37" eb="39">
      <t>サギョウ</t>
    </rPh>
    <rPh sb="40" eb="42">
      <t>シンチョウ</t>
    </rPh>
    <phoneticPr fontId="3"/>
  </si>
  <si>
    <t>・引き続き水道工事、舗装工事現場から発生する廃棄物の分別を確実におこない、リサイクル施設へ搬入する。</t>
    <rPh sb="1" eb="2">
      <t>ヒ</t>
    </rPh>
    <rPh sb="3" eb="4">
      <t>ツズ</t>
    </rPh>
    <rPh sb="5" eb="7">
      <t>スイドウ</t>
    </rPh>
    <rPh sb="7" eb="9">
      <t>コウジ</t>
    </rPh>
    <rPh sb="10" eb="12">
      <t>ホソウ</t>
    </rPh>
    <rPh sb="12" eb="14">
      <t>コウジ</t>
    </rPh>
    <rPh sb="14" eb="16">
      <t>ゲンバ</t>
    </rPh>
    <rPh sb="18" eb="20">
      <t>ハッセイ</t>
    </rPh>
    <rPh sb="22" eb="25">
      <t>ハイキブツ</t>
    </rPh>
    <rPh sb="26" eb="28">
      <t>ブンベツ</t>
    </rPh>
    <rPh sb="29" eb="31">
      <t>カクジツ</t>
    </rPh>
    <rPh sb="42" eb="44">
      <t>シセツ</t>
    </rPh>
    <rPh sb="45" eb="47">
      <t>ハンニュウ</t>
    </rPh>
    <phoneticPr fontId="3"/>
  </si>
  <si>
    <t>・アスファルト塊、コンクリート塊、木くず、陶磁器くずを明確に分別している。</t>
    <rPh sb="7" eb="8">
      <t>カイ</t>
    </rPh>
    <rPh sb="15" eb="16">
      <t>カイ</t>
    </rPh>
    <rPh sb="17" eb="18">
      <t>キ</t>
    </rPh>
    <rPh sb="21" eb="24">
      <t>トウジキ</t>
    </rPh>
    <rPh sb="27" eb="29">
      <t>メイカク</t>
    </rPh>
    <rPh sb="30" eb="32">
      <t>ブンベツ</t>
    </rPh>
    <phoneticPr fontId="3"/>
  </si>
  <si>
    <t>・混合廃棄物を可能な限り工事現場において分別し、資源化するように努める。</t>
    <rPh sb="1" eb="3">
      <t>コンゴウ</t>
    </rPh>
    <rPh sb="3" eb="6">
      <t>ハイキブツ</t>
    </rPh>
    <rPh sb="7" eb="9">
      <t>カノウ</t>
    </rPh>
    <rPh sb="10" eb="11">
      <t>カギ</t>
    </rPh>
    <rPh sb="20" eb="22">
      <t>ブンベツ</t>
    </rPh>
    <rPh sb="24" eb="26">
      <t>シゲン</t>
    </rPh>
    <rPh sb="26" eb="27">
      <t>カ</t>
    </rPh>
    <rPh sb="32" eb="33">
      <t>ツト</t>
    </rPh>
    <phoneticPr fontId="3"/>
  </si>
  <si>
    <t>・特になし。</t>
    <rPh sb="1" eb="2">
      <t>トク</t>
    </rPh>
    <phoneticPr fontId="3"/>
  </si>
  <si>
    <t>・特になし。</t>
    <phoneticPr fontId="3"/>
  </si>
  <si>
    <t>・廃棄物処理施設の設備が整い、再生処理資源化が確立された中間処理業者を選定して委託している。</t>
    <rPh sb="1" eb="4">
      <t>ハイキブツ</t>
    </rPh>
    <rPh sb="4" eb="6">
      <t>ショリ</t>
    </rPh>
    <rPh sb="6" eb="8">
      <t>シセツ</t>
    </rPh>
    <rPh sb="9" eb="11">
      <t>セツビ</t>
    </rPh>
    <rPh sb="12" eb="13">
      <t>トトノ</t>
    </rPh>
    <rPh sb="15" eb="17">
      <t>サイセイ</t>
    </rPh>
    <rPh sb="17" eb="19">
      <t>ショリ</t>
    </rPh>
    <rPh sb="19" eb="21">
      <t>シゲン</t>
    </rPh>
    <rPh sb="21" eb="22">
      <t>カ</t>
    </rPh>
    <rPh sb="23" eb="25">
      <t>カクリツ</t>
    </rPh>
    <rPh sb="28" eb="30">
      <t>チュウカン</t>
    </rPh>
    <rPh sb="30" eb="32">
      <t>ショリ</t>
    </rPh>
    <rPh sb="32" eb="34">
      <t>ギョウシャ</t>
    </rPh>
    <rPh sb="35" eb="37">
      <t>センテイ</t>
    </rPh>
    <rPh sb="39" eb="41">
      <t>イタク</t>
    </rPh>
    <phoneticPr fontId="3"/>
  </si>
  <si>
    <t>・引き続き、廃棄物処理施設の設備が整い、再生処理資源化が確立された中間処理業者を選定して委託先とする。</t>
    <rPh sb="1" eb="2">
      <t>ヒ</t>
    </rPh>
    <rPh sb="3" eb="4">
      <t>ツズ</t>
    </rPh>
    <rPh sb="46" eb="47">
      <t>サキ</t>
    </rPh>
    <phoneticPr fontId="3"/>
  </si>
  <si>
    <t>・木くず
各現場⇒収集運搬⇒中間処理(破砕)⇒再生チップ材
・ガラス、陶磁器くず
各現場⇒収集運搬⇒最終処分場⇒埋立
・がれき類
各現場⇒収集運搬⇒中間処理(破砕)⇒再生クラッシャラン/再生アスファルト合材
・混合廃棄物
各現場⇒収集運搬⇒中間処理(破砕)⇒再生処理(資源化)
　　　　　　　　　　　　　　　             　　⇒最終処分場⇒埋立
・鉄くず
各現場⇒収集運搬⇒中間処理(分別)⇒溶解処理(再生品化)
・汚泥
各現場⇒収集運搬⇒中間処理(分離)⇒改良土
　　　　　　　　　　　　　　　　　　　　　　　 ⇒下水等放流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</si>
</sst>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5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5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E85" zoomScale="115" zoomScaleNormal="115" zoomScaleSheetLayoutView="115" workbookViewId="0">
      <selection activeCell="K145" sqref="K145:O145"/>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45" customHeight="1" x14ac:dyDescent="0.15">
      <c r="C40" s="86"/>
      <c r="I40" s="25"/>
      <c r="J40" s="25" t="s">
        <v>6</v>
      </c>
      <c r="K40" s="25"/>
      <c r="L40" s="587" t="s">
        <v>447</v>
      </c>
      <c r="M40" s="587"/>
      <c r="N40" s="587"/>
      <c r="O40" s="587"/>
      <c r="P40" s="587"/>
      <c r="Q40" s="587"/>
      <c r="R40" s="587"/>
      <c r="S40" s="587"/>
      <c r="T40" s="587"/>
      <c r="U40" s="588"/>
      <c r="W40" s="21"/>
      <c r="X40" s="21"/>
    </row>
    <row r="41" spans="1:25" ht="26.4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2"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c r="Q49" s="567"/>
      <c r="R49" s="567"/>
      <c r="S49" s="567"/>
      <c r="T49" s="567"/>
      <c r="U49" s="568"/>
    </row>
    <row r="50" spans="3:23" ht="26.45" customHeight="1" x14ac:dyDescent="0.15">
      <c r="C50" s="538" t="s">
        <v>11</v>
      </c>
      <c r="D50" s="539"/>
      <c r="E50" s="540"/>
      <c r="F50" s="549" t="s">
        <v>447</v>
      </c>
      <c r="G50" s="550"/>
      <c r="H50" s="550"/>
      <c r="I50" s="550"/>
      <c r="J50" s="550"/>
      <c r="K50" s="550"/>
      <c r="L50" s="550"/>
      <c r="M50" s="550"/>
      <c r="N50" s="341" t="s">
        <v>172</v>
      </c>
      <c r="O50" s="449"/>
      <c r="P50" s="450"/>
      <c r="Q50" s="553" t="s">
        <v>449</v>
      </c>
      <c r="R50" s="553"/>
      <c r="S50" s="553"/>
      <c r="T50" s="553"/>
      <c r="U50" s="554"/>
    </row>
    <row r="51" spans="3:23" ht="26.4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4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1252</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452</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462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4549.2</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454</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6</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4030.5</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455</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456</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457</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2"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458</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2"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459</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459</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459</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459</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459</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4549.2</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134.6</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4414.6000000000004</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460</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4030.5</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126.5</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3908</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461</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200000000000003"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2"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349999999999994"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4"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29.7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25</v>
      </c>
      <c r="P27" s="718"/>
      <c r="Q27" s="718"/>
      <c r="R27" s="718"/>
      <c r="S27" s="49" t="s">
        <v>38</v>
      </c>
      <c r="T27" s="70"/>
      <c r="U27" s="70"/>
      <c r="X27" s="68" t="s">
        <v>39</v>
      </c>
      <c r="Y27" s="71"/>
      <c r="AG27" s="58"/>
      <c r="AH27" s="58"/>
      <c r="AI27" s="58"/>
      <c r="AJ27" s="58"/>
      <c r="AK27" s="668">
        <f>+AG18+O27</f>
        <v>25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29.7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25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29.7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370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387.5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350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370</v>
      </c>
      <c r="P27" s="718"/>
      <c r="Q27" s="718"/>
      <c r="R27" s="718"/>
      <c r="S27" s="49" t="s">
        <v>38</v>
      </c>
      <c r="T27" s="70"/>
      <c r="U27" s="70"/>
      <c r="X27" s="68" t="s">
        <v>39</v>
      </c>
      <c r="Y27" s="71"/>
      <c r="AG27" s="58"/>
      <c r="AH27" s="58"/>
      <c r="AI27" s="58"/>
      <c r="AJ27" s="58"/>
      <c r="AK27" s="668">
        <f>+AG18+O27</f>
        <v>370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350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387.5</v>
      </c>
      <c r="G29" s="674"/>
      <c r="H29" s="214" t="s">
        <v>198</v>
      </c>
      <c r="L29" s="682"/>
      <c r="O29" s="61"/>
      <c r="P29" s="148"/>
      <c r="Q29" s="56" t="s">
        <v>183</v>
      </c>
      <c r="R29" s="679" t="s">
        <v>33</v>
      </c>
      <c r="S29" s="721"/>
      <c r="T29" s="721"/>
      <c r="U29" s="722"/>
      <c r="V29" s="53"/>
      <c r="W29" s="72"/>
      <c r="X29" s="726" t="s">
        <v>315</v>
      </c>
      <c r="Y29" s="727"/>
      <c r="Z29" s="670">
        <v>20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26</v>
      </c>
      <c r="G30" s="674"/>
      <c r="H30" s="214" t="s">
        <v>198</v>
      </c>
      <c r="L30" s="682"/>
      <c r="O30" s="61"/>
      <c r="Q30" s="684">
        <f>+ROUND(Z28,1)+ROUND(Z29,1)+ROUND(Z30,1)</f>
        <v>370</v>
      </c>
      <c r="R30" s="718"/>
      <c r="S30" s="718"/>
      <c r="T30" s="718"/>
      <c r="U30" s="49" t="s">
        <v>16</v>
      </c>
      <c r="X30" s="726" t="s">
        <v>186</v>
      </c>
      <c r="Y30" s="727"/>
      <c r="Z30" s="670"/>
      <c r="AA30" s="671"/>
      <c r="AB30" s="671"/>
      <c r="AC30" s="671"/>
      <c r="AD30" s="671"/>
      <c r="AE30" s="49" t="s">
        <v>13</v>
      </c>
      <c r="AK30" s="655">
        <v>20</v>
      </c>
      <c r="AL30" s="656"/>
      <c r="AM30" s="656"/>
      <c r="AN30" s="656"/>
      <c r="AO30" s="57" t="s">
        <v>13</v>
      </c>
      <c r="AR30" s="667"/>
      <c r="AS30" s="664"/>
      <c r="AT30" s="664"/>
      <c r="AU30" s="665"/>
    </row>
    <row r="31" spans="2:48" ht="27" customHeight="1" thickTop="1" thickBot="1" x14ac:dyDescent="0.2">
      <c r="B31" s="690" t="s">
        <v>375</v>
      </c>
      <c r="C31" s="679"/>
      <c r="D31" s="679"/>
      <c r="E31" s="680"/>
      <c r="F31" s="673">
        <v>361.5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3"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3500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3987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3495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3500</v>
      </c>
      <c r="P27" s="718"/>
      <c r="Q27" s="718"/>
      <c r="R27" s="718"/>
      <c r="S27" s="49" t="s">
        <v>38</v>
      </c>
      <c r="T27" s="70"/>
      <c r="U27" s="70"/>
      <c r="X27" s="68" t="s">
        <v>39</v>
      </c>
      <c r="Y27" s="71"/>
      <c r="AG27" s="58"/>
      <c r="AH27" s="58"/>
      <c r="AI27" s="58"/>
      <c r="AJ27" s="58"/>
      <c r="AK27" s="668">
        <f>+AG18+O27</f>
        <v>3500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3495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3987</v>
      </c>
      <c r="G29" s="674"/>
      <c r="H29" s="214" t="s">
        <v>198</v>
      </c>
      <c r="L29" s="682"/>
      <c r="O29" s="61"/>
      <c r="P29" s="148"/>
      <c r="Q29" s="56" t="s">
        <v>183</v>
      </c>
      <c r="R29" s="679" t="s">
        <v>33</v>
      </c>
      <c r="S29" s="721"/>
      <c r="T29" s="721"/>
      <c r="U29" s="722"/>
      <c r="V29" s="53"/>
      <c r="W29" s="72"/>
      <c r="X29" s="726" t="s">
        <v>315</v>
      </c>
      <c r="Y29" s="727"/>
      <c r="Z29" s="670">
        <v>5</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5.6</v>
      </c>
      <c r="G30" s="674"/>
      <c r="H30" s="214" t="s">
        <v>198</v>
      </c>
      <c r="L30" s="682"/>
      <c r="O30" s="61"/>
      <c r="Q30" s="684">
        <f>+ROUND(Z28,1)+ROUND(Z29,1)+ROUND(Z30,1)</f>
        <v>3500</v>
      </c>
      <c r="R30" s="718"/>
      <c r="S30" s="718"/>
      <c r="T30" s="718"/>
      <c r="U30" s="49" t="s">
        <v>16</v>
      </c>
      <c r="X30" s="726" t="s">
        <v>186</v>
      </c>
      <c r="Y30" s="727"/>
      <c r="Z30" s="670"/>
      <c r="AA30" s="671"/>
      <c r="AB30" s="671"/>
      <c r="AC30" s="671"/>
      <c r="AD30" s="671"/>
      <c r="AE30" s="49" t="s">
        <v>13</v>
      </c>
      <c r="AK30" s="655">
        <v>5</v>
      </c>
      <c r="AL30" s="656"/>
      <c r="AM30" s="656"/>
      <c r="AN30" s="656"/>
      <c r="AO30" s="57" t="s">
        <v>13</v>
      </c>
      <c r="AR30" s="667"/>
      <c r="AS30" s="664"/>
      <c r="AT30" s="664"/>
      <c r="AU30" s="665"/>
    </row>
    <row r="31" spans="2:48" ht="27" customHeight="1" thickTop="1" thickBot="1" x14ac:dyDescent="0.2">
      <c r="B31" s="690" t="s">
        <v>375</v>
      </c>
      <c r="C31" s="679"/>
      <c r="D31" s="679"/>
      <c r="E31" s="680"/>
      <c r="F31" s="673">
        <v>3981.4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2"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神奈川クリーンサービス</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6" workbookViewId="0">
      <selection activeCell="Z25" sqref="Z2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17.5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17.5</v>
      </c>
      <c r="P27" s="718"/>
      <c r="Q27" s="718"/>
      <c r="R27" s="718"/>
      <c r="S27" s="49" t="s">
        <v>38</v>
      </c>
      <c r="T27" s="70"/>
      <c r="U27" s="70"/>
      <c r="X27" s="68" t="s">
        <v>39</v>
      </c>
      <c r="Y27" s="71"/>
      <c r="AG27" s="58"/>
      <c r="AH27" s="58"/>
      <c r="AI27" s="58"/>
      <c r="AJ27" s="58"/>
      <c r="AK27" s="668">
        <f>+AG18+O27</f>
        <v>17.5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19</v>
      </c>
      <c r="G29" s="674"/>
      <c r="H29" s="214" t="s">
        <v>198</v>
      </c>
      <c r="L29" s="682"/>
      <c r="O29" s="61"/>
      <c r="P29" s="148"/>
      <c r="Q29" s="56" t="s">
        <v>183</v>
      </c>
      <c r="R29" s="679" t="s">
        <v>33</v>
      </c>
      <c r="S29" s="721"/>
      <c r="T29" s="721"/>
      <c r="U29" s="722"/>
      <c r="V29" s="53"/>
      <c r="W29" s="72"/>
      <c r="X29" s="726" t="s">
        <v>315</v>
      </c>
      <c r="Y29" s="727"/>
      <c r="Z29" s="670">
        <v>17.5</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19</v>
      </c>
      <c r="G30" s="674"/>
      <c r="H30" s="214" t="s">
        <v>198</v>
      </c>
      <c r="L30" s="682"/>
      <c r="O30" s="61"/>
      <c r="Q30" s="684">
        <f>+ROUND(Z28,1)+ROUND(Z29,1)+ROUND(Z30,1)</f>
        <v>17.5</v>
      </c>
      <c r="R30" s="718"/>
      <c r="S30" s="718"/>
      <c r="T30" s="718"/>
      <c r="U30" s="49" t="s">
        <v>16</v>
      </c>
      <c r="X30" s="726" t="s">
        <v>186</v>
      </c>
      <c r="Y30" s="727"/>
      <c r="Z30" s="670"/>
      <c r="AA30" s="671"/>
      <c r="AB30" s="671"/>
      <c r="AC30" s="671"/>
      <c r="AD30" s="671"/>
      <c r="AE30" s="49" t="s">
        <v>13</v>
      </c>
      <c r="AK30" s="655">
        <v>17.5</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G1" zoomScale="80" zoomScaleNormal="80" workbookViewId="0">
      <selection activeCell="AA5" sqref="AA5"/>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7"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神奈川クリーンサービス</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105.8</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20.2</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29.7</v>
      </c>
      <c r="T9" s="377">
        <f>IF(OR(ｾ.ｶﾞﾗｽ･ｺﾝｸﾘ･陶磁器くず!F24&gt;0,ｾ.ｶﾞﾗｽ･ｺﾝｸﾘ･陶磁器くず!F24&lt;0),ｾ.ｶﾞﾗｽ･ｺﾝｸﾘ･陶磁器くず!F24,IF(T$19&gt;0,"0",0))</f>
        <v>387.5</v>
      </c>
      <c r="U9" s="377">
        <f>IF(OR(ｿ.鉱さい!F24&gt;0,ｿ.鉱さい!F24&lt;0),ｿ.鉱さい!F24,IF(U$19&gt;0,"0",0))</f>
        <v>0</v>
      </c>
      <c r="V9" s="377">
        <f>IF(OR(ﾀ.がれき類!F24&gt;0,ﾀ.がれき類!F24&lt;0),ﾀ.がれき類!F24,IF(V$19&gt;0,"0",0))</f>
        <v>3987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19</v>
      </c>
      <c r="AA9" s="379">
        <f>IF(SUM(G9:Z9)&gt;0,SUM(G9:Z9),IF(AA$19&gt;0,"0",0))</f>
        <v>4549.2</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105.8</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20.2</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29.7</v>
      </c>
      <c r="T14" s="383">
        <f>IF(OR(ｾ.ｶﾞﾗｽ･ｺﾝｸﾘ･陶磁器くず!F29&gt;0,ｾ.ｶﾞﾗｽ･ｺﾝｸﾘ･陶磁器くず!F29&lt;0),ｾ.ｶﾞﾗｽ･ｺﾝｸﾘ･陶磁器くず!F29,IF(T$19&gt;0,"0",0))</f>
        <v>387.5</v>
      </c>
      <c r="U14" s="383">
        <f>IF(OR(ｿ.鉱さい!F29&gt;0,ｿ.鉱さい!F29&lt;0),ｿ.鉱さい!F29,IF(U$19&gt;0,"0",0))</f>
        <v>0</v>
      </c>
      <c r="V14" s="383">
        <f>IF(OR(ﾀ.がれき類!F29&gt;0,ﾀ.がれき類!F29&lt;0),ﾀ.がれき類!F29,IF(V$19&gt;0,"0",0))</f>
        <v>3987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19</v>
      </c>
      <c r="AA14" s="385">
        <f t="shared" si="0"/>
        <v>4549.2</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84</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26</v>
      </c>
      <c r="U15" s="383">
        <f>IF(OR(ｿ.鉱さい!F30&gt;0,ｿ.鉱さい!F30&lt;0),ｿ.鉱さい!F30,IF(U$19&gt;0,"0",0))</f>
        <v>0</v>
      </c>
      <c r="V15" s="383">
        <f>IF(OR(ﾀ.がれき類!F30&gt;0,ﾀ.がれき類!F30&lt;0),ﾀ.がれき類!F30,IF(V$19&gt;0,"0",0))</f>
        <v>5.6</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19</v>
      </c>
      <c r="AA15" s="385">
        <f t="shared" si="0"/>
        <v>134.6</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21.8</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20.2</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29.7</v>
      </c>
      <c r="T16" s="383">
        <f>IF(OR(ｾ.ｶﾞﾗｽ･ｺﾝｸﾘ･陶磁器くず!F31&gt;0,ｾ.ｶﾞﾗｽ･ｺﾝｸﾘ･陶磁器くず!F31&lt;0),ｾ.ｶﾞﾗｽ･ｺﾝｸﾘ･陶磁器くず!F31,IF(T$19&gt;0,"0",0))</f>
        <v>361.5</v>
      </c>
      <c r="U16" s="383">
        <f>IF(OR(ｿ.鉱さい!F31&gt;0,ｿ.鉱さい!F31&lt;0),ｿ.鉱さい!F31,IF(U$19&gt;0,"0",0))</f>
        <v>0</v>
      </c>
      <c r="V16" s="383">
        <f>IF(OR(ﾀ.がれき類!F31&gt;0,ﾀ.がれき類!F31&lt;0),ﾀ.がれき類!F31,IF(V$19&gt;0,"0",0))</f>
        <v>3981.4</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f t="shared" si="0"/>
        <v>4414.6000000000004</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100</v>
      </c>
      <c r="I19" s="389">
        <f t="shared" si="1"/>
        <v>0</v>
      </c>
      <c r="J19" s="389">
        <f t="shared" si="1"/>
        <v>0</v>
      </c>
      <c r="K19" s="389">
        <f t="shared" si="1"/>
        <v>0</v>
      </c>
      <c r="L19" s="389">
        <f t="shared" si="1"/>
        <v>0</v>
      </c>
      <c r="M19" s="389">
        <f t="shared" si="1"/>
        <v>0</v>
      </c>
      <c r="N19" s="389">
        <f t="shared" si="1"/>
        <v>18</v>
      </c>
      <c r="O19" s="389">
        <f t="shared" si="1"/>
        <v>0</v>
      </c>
      <c r="P19" s="389">
        <f t="shared" si="1"/>
        <v>0</v>
      </c>
      <c r="Q19" s="389">
        <f t="shared" si="1"/>
        <v>0</v>
      </c>
      <c r="R19" s="389">
        <f t="shared" si="1"/>
        <v>0</v>
      </c>
      <c r="S19" s="389">
        <f t="shared" si="1"/>
        <v>25</v>
      </c>
      <c r="T19" s="389">
        <f t="shared" si="1"/>
        <v>370</v>
      </c>
      <c r="U19" s="389">
        <f t="shared" si="1"/>
        <v>0</v>
      </c>
      <c r="V19" s="389">
        <f t="shared" si="1"/>
        <v>3500</v>
      </c>
      <c r="W19" s="389">
        <f t="shared" si="1"/>
        <v>0</v>
      </c>
      <c r="X19" s="389">
        <f t="shared" si="1"/>
        <v>0</v>
      </c>
      <c r="Y19" s="389">
        <f t="shared" si="1"/>
        <v>0</v>
      </c>
      <c r="Z19" s="390">
        <f t="shared" si="1"/>
        <v>17.5</v>
      </c>
      <c r="AA19" s="391">
        <f t="shared" ref="AA19:AA25" si="2">SUM(G19:Z19)</f>
        <v>4030.5</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100</v>
      </c>
      <c r="I37" s="424">
        <f t="shared" si="8"/>
        <v>0</v>
      </c>
      <c r="J37" s="424">
        <f t="shared" si="8"/>
        <v>0</v>
      </c>
      <c r="K37" s="424">
        <f t="shared" si="8"/>
        <v>0</v>
      </c>
      <c r="L37" s="424">
        <f t="shared" si="8"/>
        <v>0</v>
      </c>
      <c r="M37" s="424">
        <f t="shared" si="8"/>
        <v>0</v>
      </c>
      <c r="N37" s="424">
        <f t="shared" si="8"/>
        <v>18</v>
      </c>
      <c r="O37" s="424">
        <f t="shared" si="8"/>
        <v>0</v>
      </c>
      <c r="P37" s="424">
        <f t="shared" si="8"/>
        <v>0</v>
      </c>
      <c r="Q37" s="424">
        <f t="shared" si="8"/>
        <v>0</v>
      </c>
      <c r="R37" s="424">
        <f t="shared" si="8"/>
        <v>0</v>
      </c>
      <c r="S37" s="424">
        <f t="shared" si="8"/>
        <v>25</v>
      </c>
      <c r="T37" s="424">
        <f t="shared" si="8"/>
        <v>370</v>
      </c>
      <c r="U37" s="424">
        <f t="shared" si="8"/>
        <v>0</v>
      </c>
      <c r="V37" s="424">
        <f t="shared" si="8"/>
        <v>3500</v>
      </c>
      <c r="W37" s="424">
        <f t="shared" si="8"/>
        <v>0</v>
      </c>
      <c r="X37" s="424">
        <f t="shared" si="8"/>
        <v>0</v>
      </c>
      <c r="Y37" s="424">
        <f t="shared" si="8"/>
        <v>0</v>
      </c>
      <c r="Z37" s="425">
        <f t="shared" si="8"/>
        <v>17.5</v>
      </c>
      <c r="AA37" s="426">
        <f t="shared" si="4"/>
        <v>4030.5</v>
      </c>
    </row>
    <row r="38" spans="2:27" ht="24" customHeight="1" x14ac:dyDescent="0.15">
      <c r="B38" s="170"/>
      <c r="C38" s="809"/>
      <c r="D38" s="227"/>
      <c r="E38" s="225" t="s">
        <v>319</v>
      </c>
      <c r="F38" s="443"/>
      <c r="G38" s="415">
        <f t="shared" ref="G38:Z38" si="9">SUM(G39:G41)</f>
        <v>0</v>
      </c>
      <c r="H38" s="415">
        <f t="shared" si="9"/>
        <v>100</v>
      </c>
      <c r="I38" s="415">
        <f t="shared" si="9"/>
        <v>0</v>
      </c>
      <c r="J38" s="415">
        <f t="shared" si="9"/>
        <v>0</v>
      </c>
      <c r="K38" s="415">
        <f t="shared" si="9"/>
        <v>0</v>
      </c>
      <c r="L38" s="415">
        <f t="shared" si="9"/>
        <v>0</v>
      </c>
      <c r="M38" s="415">
        <f t="shared" si="9"/>
        <v>0</v>
      </c>
      <c r="N38" s="415">
        <f t="shared" si="9"/>
        <v>18</v>
      </c>
      <c r="O38" s="415">
        <f t="shared" si="9"/>
        <v>0</v>
      </c>
      <c r="P38" s="415">
        <f t="shared" si="9"/>
        <v>0</v>
      </c>
      <c r="Q38" s="415">
        <f t="shared" si="9"/>
        <v>0</v>
      </c>
      <c r="R38" s="415">
        <f t="shared" si="9"/>
        <v>0</v>
      </c>
      <c r="S38" s="415">
        <f t="shared" si="9"/>
        <v>25</v>
      </c>
      <c r="T38" s="415">
        <f t="shared" si="9"/>
        <v>370</v>
      </c>
      <c r="U38" s="415">
        <f t="shared" si="9"/>
        <v>0</v>
      </c>
      <c r="V38" s="415">
        <f t="shared" si="9"/>
        <v>3500</v>
      </c>
      <c r="W38" s="415">
        <f t="shared" si="9"/>
        <v>0</v>
      </c>
      <c r="X38" s="415">
        <f t="shared" si="9"/>
        <v>0</v>
      </c>
      <c r="Y38" s="415">
        <f t="shared" si="9"/>
        <v>0</v>
      </c>
      <c r="Z38" s="416">
        <f t="shared" si="9"/>
        <v>17.5</v>
      </c>
      <c r="AA38" s="417">
        <f t="shared" si="4"/>
        <v>4030.5</v>
      </c>
    </row>
    <row r="39" spans="2:27" ht="24" customHeight="1" x14ac:dyDescent="0.15">
      <c r="B39" s="170"/>
      <c r="C39" s="809"/>
      <c r="D39" s="228"/>
      <c r="E39" s="223"/>
      <c r="F39" s="221" t="s">
        <v>233</v>
      </c>
      <c r="G39" s="418">
        <f>+ｱ.燃え殻!$Z$28</f>
        <v>0</v>
      </c>
      <c r="H39" s="418">
        <f>+ｲ.汚泥!$Z$28</f>
        <v>20</v>
      </c>
      <c r="I39" s="418">
        <f>+ｳ.廃油!$Z$28</f>
        <v>0</v>
      </c>
      <c r="J39" s="418">
        <f>+ｴ.廃酸!$Z$28</f>
        <v>0</v>
      </c>
      <c r="K39" s="418">
        <f>+ｵ.廃ｱﾙｶﾘ!$Z$28</f>
        <v>0</v>
      </c>
      <c r="L39" s="418">
        <f>+ｶ.廃ﾌﾟﾗ類!$Z$28</f>
        <v>0</v>
      </c>
      <c r="M39" s="418">
        <f>+ｷ.紙くず!$Z$28</f>
        <v>0</v>
      </c>
      <c r="N39" s="418">
        <f>+ｸ.木くず!$Z$28</f>
        <v>18</v>
      </c>
      <c r="O39" s="418">
        <f>+ｹ.繊維くず!$Z$28</f>
        <v>0</v>
      </c>
      <c r="P39" s="418">
        <f>+ｺ.動植物性残さ!$Z$28</f>
        <v>0</v>
      </c>
      <c r="Q39" s="418">
        <f>+ｻ.動物系固形不要物!$Z$28</f>
        <v>0</v>
      </c>
      <c r="R39" s="418">
        <f>+ｼ.ｺﾞﾑくず!$Z$28</f>
        <v>0</v>
      </c>
      <c r="S39" s="418">
        <f>+ｽ.金属くず!$Z$28</f>
        <v>25</v>
      </c>
      <c r="T39" s="418">
        <f>+ｾ.ｶﾞﾗｽ･ｺﾝｸﾘ･陶磁器くず!$Z$28</f>
        <v>350</v>
      </c>
      <c r="U39" s="418">
        <f>+ｿ.鉱さい!$Z$28</f>
        <v>0</v>
      </c>
      <c r="V39" s="418">
        <f>+ﾀ.がれき類!$Z$28</f>
        <v>3495</v>
      </c>
      <c r="W39" s="418">
        <f>+ﾁ.動物のふん尿!$Z$28</f>
        <v>0</v>
      </c>
      <c r="X39" s="418">
        <f>+ﾂ.動物の死体!$Z$28</f>
        <v>0</v>
      </c>
      <c r="Y39" s="418">
        <f>+ﾃ.ばいじん!$Z$28</f>
        <v>0</v>
      </c>
      <c r="Z39" s="419">
        <f>+ﾄ.混合廃棄物その他!$Z$28</f>
        <v>0</v>
      </c>
      <c r="AA39" s="420">
        <f t="shared" si="4"/>
        <v>3908</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20</v>
      </c>
      <c r="U40" s="418">
        <f>+ｿ.鉱さい!$Z$29</f>
        <v>0</v>
      </c>
      <c r="V40" s="418">
        <f>+ﾀ.がれき類!$Z$29</f>
        <v>5</v>
      </c>
      <c r="W40" s="418">
        <f>+ﾁ.動物のふん尿!$Z$29</f>
        <v>0</v>
      </c>
      <c r="X40" s="418">
        <f>+ﾂ.動物の死体!$Z$29</f>
        <v>0</v>
      </c>
      <c r="Y40" s="418">
        <f>+ﾃ.ばいじん!$Z$29</f>
        <v>0</v>
      </c>
      <c r="Z40" s="419">
        <f>+ﾄ.混合廃棄物その他!$Z$29</f>
        <v>17.5</v>
      </c>
      <c r="AA40" s="420">
        <f t="shared" si="4"/>
        <v>42.5</v>
      </c>
    </row>
    <row r="41" spans="2:27" ht="24" customHeight="1" x14ac:dyDescent="0.15">
      <c r="B41" s="170"/>
      <c r="C41" s="809"/>
      <c r="D41" s="228"/>
      <c r="E41" s="224"/>
      <c r="F41" s="222" t="s">
        <v>317</v>
      </c>
      <c r="G41" s="418">
        <f>+ｱ.燃え殻!$Z$30</f>
        <v>0</v>
      </c>
      <c r="H41" s="418">
        <f>+ｲ.汚泥!$Z$30</f>
        <v>80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80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100</v>
      </c>
      <c r="I43" s="427">
        <f>+ｳ.廃油!$AK$27</f>
        <v>0</v>
      </c>
      <c r="J43" s="427">
        <f>+ｴ.廃酸!$AK$27</f>
        <v>0</v>
      </c>
      <c r="K43" s="427">
        <f>+ｵ.廃ｱﾙｶﾘ!$AK$27</f>
        <v>0</v>
      </c>
      <c r="L43" s="427">
        <f>+ｶ.廃ﾌﾟﾗ類!$AK$27</f>
        <v>0</v>
      </c>
      <c r="M43" s="427">
        <f>+ｷ.紙くず!$AK$27</f>
        <v>0</v>
      </c>
      <c r="N43" s="427">
        <f>+ｸ.木くず!$AK$27</f>
        <v>18</v>
      </c>
      <c r="O43" s="427">
        <f>+ｹ.繊維くず!$AK$27</f>
        <v>0</v>
      </c>
      <c r="P43" s="427">
        <f>+ｺ.動植物性残さ!$AK$27</f>
        <v>0</v>
      </c>
      <c r="Q43" s="427">
        <f>+ｻ.動物系固形不要物!$AK$27</f>
        <v>0</v>
      </c>
      <c r="R43" s="427">
        <f>+ｼ.ｺﾞﾑくず!$AK$27</f>
        <v>0</v>
      </c>
      <c r="S43" s="427">
        <f>+ｽ.金属くず!$AK$27</f>
        <v>25</v>
      </c>
      <c r="T43" s="427">
        <f>+ｾ.ｶﾞﾗｽ･ｺﾝｸﾘ･陶磁器くず!$AK$27</f>
        <v>370</v>
      </c>
      <c r="U43" s="427">
        <f>+ｿ.鉱さい!$AK$27</f>
        <v>0</v>
      </c>
      <c r="V43" s="427">
        <f>+ﾀ.がれき類!$AK$27</f>
        <v>3500</v>
      </c>
      <c r="W43" s="427">
        <f>+ﾁ.動物のふん尿!$AK$27</f>
        <v>0</v>
      </c>
      <c r="X43" s="427">
        <f>+ﾂ.動物の死体!$AK$27</f>
        <v>0</v>
      </c>
      <c r="Y43" s="427">
        <f>+ﾃ.ばいじん!$AK$27</f>
        <v>0</v>
      </c>
      <c r="Z43" s="428">
        <f>+ﾄ.混合廃棄物その他!$AK$27</f>
        <v>17.5</v>
      </c>
      <c r="AA43" s="429">
        <f t="shared" si="4"/>
        <v>4030.5</v>
      </c>
    </row>
    <row r="44" spans="2:27" ht="24" customHeight="1" x14ac:dyDescent="0.15">
      <c r="B44" s="170"/>
      <c r="C44" s="177"/>
      <c r="D44" s="175" t="s">
        <v>188</v>
      </c>
      <c r="E44" s="806" t="s">
        <v>236</v>
      </c>
      <c r="F44" s="807"/>
      <c r="G44" s="430">
        <f>+ｱ.燃え殻!$AK$30</f>
        <v>0</v>
      </c>
      <c r="H44" s="430">
        <f>+ｲ.汚泥!$AK$30</f>
        <v>84</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20</v>
      </c>
      <c r="U44" s="430">
        <f>+ｿ.鉱さい!$AK$30</f>
        <v>0</v>
      </c>
      <c r="V44" s="430">
        <f>+ﾀ.がれき類!$AK$30</f>
        <v>5</v>
      </c>
      <c r="W44" s="430">
        <f>+ﾁ.動物のふん尿!$AK$30</f>
        <v>0</v>
      </c>
      <c r="X44" s="430">
        <f>+ﾂ.動物の死体!$AK$30</f>
        <v>0</v>
      </c>
      <c r="Y44" s="430">
        <f>+ﾃ.ばいじん!$AK$30</f>
        <v>0</v>
      </c>
      <c r="Z44" s="431">
        <f>+ﾄ.混合廃棄物その他!$AK$30</f>
        <v>17.5</v>
      </c>
      <c r="AA44" s="432">
        <f t="shared" si="4"/>
        <v>126.5</v>
      </c>
    </row>
    <row r="45" spans="2:27" ht="24" customHeight="1" x14ac:dyDescent="0.15">
      <c r="B45" s="170"/>
      <c r="C45" s="177"/>
      <c r="D45" s="442" t="s">
        <v>190</v>
      </c>
      <c r="E45" s="799" t="s">
        <v>237</v>
      </c>
      <c r="F45" s="800"/>
      <c r="G45" s="433">
        <f>+ｱ.燃え殻!$AR$24</f>
        <v>0</v>
      </c>
      <c r="H45" s="433">
        <f>+ｲ.汚泥!$AR$24</f>
        <v>20</v>
      </c>
      <c r="I45" s="433">
        <f>+ｳ.廃油!$AR$24</f>
        <v>0</v>
      </c>
      <c r="J45" s="433">
        <f>+ｴ.廃酸!$AR$24</f>
        <v>0</v>
      </c>
      <c r="K45" s="433">
        <f>+ｵ.廃ｱﾙｶﾘ!$AR$24</f>
        <v>0</v>
      </c>
      <c r="L45" s="433">
        <f>+ｶ.廃ﾌﾟﾗ類!$AR$24</f>
        <v>0</v>
      </c>
      <c r="M45" s="433">
        <f>+ｷ.紙くず!$AR$24</f>
        <v>0</v>
      </c>
      <c r="N45" s="433">
        <f>+ｸ.木くず!$AR$24</f>
        <v>18</v>
      </c>
      <c r="O45" s="433">
        <f>+ｹ.繊維くず!$AR$24</f>
        <v>0</v>
      </c>
      <c r="P45" s="433">
        <f>+ｺ.動植物性残さ!$AR$24</f>
        <v>0</v>
      </c>
      <c r="Q45" s="433">
        <f>+ｻ.動物系固形不要物!$AR$24</f>
        <v>0</v>
      </c>
      <c r="R45" s="433">
        <f>+ｼ.ｺﾞﾑくず!$AR$24</f>
        <v>0</v>
      </c>
      <c r="S45" s="433">
        <f>+ｽ.金属くず!$AR$24</f>
        <v>25</v>
      </c>
      <c r="T45" s="433">
        <f>+ｾ.ｶﾞﾗｽ･ｺﾝｸﾘ･陶磁器くず!$AR$24</f>
        <v>350</v>
      </c>
      <c r="U45" s="433">
        <f>+ｿ.鉱さい!$AR$24</f>
        <v>0</v>
      </c>
      <c r="V45" s="433">
        <f>+ﾀ.がれき類!$AR$24</f>
        <v>3495</v>
      </c>
      <c r="W45" s="433">
        <f>+ﾁ.動物のふん尿!$AR$24</f>
        <v>0</v>
      </c>
      <c r="X45" s="433">
        <f>+ﾂ.動物の死体!$AR$24</f>
        <v>0</v>
      </c>
      <c r="Y45" s="433">
        <f>+ﾃ.ばいじん!$AR$24</f>
        <v>0</v>
      </c>
      <c r="Z45" s="434">
        <f>+ﾄ.混合廃棄物その他!$AR$24</f>
        <v>0</v>
      </c>
      <c r="AA45" s="435">
        <f t="shared" si="4"/>
        <v>3908</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205.8</v>
      </c>
      <c r="I55" s="480">
        <f t="shared" si="10"/>
        <v>0</v>
      </c>
      <c r="J55" s="480">
        <f t="shared" si="10"/>
        <v>0</v>
      </c>
      <c r="K55" s="480">
        <f t="shared" si="10"/>
        <v>0</v>
      </c>
      <c r="L55" s="480">
        <f t="shared" si="10"/>
        <v>0</v>
      </c>
      <c r="M55" s="480">
        <f t="shared" si="10"/>
        <v>0</v>
      </c>
      <c r="N55" s="480">
        <f t="shared" si="10"/>
        <v>38.200000000000003</v>
      </c>
      <c r="O55" s="480">
        <f t="shared" si="10"/>
        <v>0</v>
      </c>
      <c r="P55" s="480">
        <f t="shared" si="10"/>
        <v>0</v>
      </c>
      <c r="Q55" s="480">
        <f t="shared" si="10"/>
        <v>0</v>
      </c>
      <c r="R55" s="480">
        <f t="shared" si="10"/>
        <v>0</v>
      </c>
      <c r="S55" s="480">
        <f t="shared" si="10"/>
        <v>54.7</v>
      </c>
      <c r="T55" s="480">
        <f t="shared" si="10"/>
        <v>757.5</v>
      </c>
      <c r="U55" s="480">
        <f t="shared" si="10"/>
        <v>0</v>
      </c>
      <c r="V55" s="480">
        <f t="shared" si="10"/>
        <v>7487</v>
      </c>
      <c r="W55" s="480">
        <f t="shared" si="10"/>
        <v>0</v>
      </c>
      <c r="X55" s="480">
        <f t="shared" si="10"/>
        <v>0</v>
      </c>
      <c r="Y55" s="480">
        <f t="shared" si="10"/>
        <v>0</v>
      </c>
      <c r="Z55" s="480">
        <f t="shared" si="10"/>
        <v>36.5</v>
      </c>
      <c r="AA55" s="481">
        <f>+AA9+AA19+AA20</f>
        <v>8579.7000000000007</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8" zoomScale="115" zoomScaleNormal="100" zoomScaleSheetLayoutView="115" workbookViewId="0">
      <selection activeCell="Y36" sqref="Y3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77" t="s">
        <v>416</v>
      </c>
      <c r="D6" s="577"/>
      <c r="E6" s="577"/>
      <c r="F6" s="577"/>
      <c r="G6" s="577"/>
      <c r="H6" s="577"/>
      <c r="I6" s="577"/>
      <c r="J6" s="577"/>
      <c r="K6" s="577"/>
      <c r="L6" s="577"/>
      <c r="M6" s="577"/>
      <c r="N6" s="577"/>
      <c r="O6" s="577"/>
      <c r="P6" s="577"/>
      <c r="Q6" s="577"/>
      <c r="R6" s="577"/>
      <c r="S6" s="577"/>
      <c r="T6" s="577"/>
      <c r="U6" s="577"/>
    </row>
    <row r="7" spans="1:23" ht="13.35" customHeight="1" x14ac:dyDescent="0.15">
      <c r="C7" s="83"/>
      <c r="D7" s="84"/>
      <c r="E7" s="84"/>
      <c r="F7" s="84"/>
      <c r="G7" s="84"/>
      <c r="H7" s="84"/>
      <c r="I7" s="84"/>
      <c r="J7" s="84"/>
      <c r="K7" s="84"/>
      <c r="L7" s="84"/>
      <c r="M7" s="84"/>
      <c r="N7" s="84"/>
      <c r="O7" s="84"/>
      <c r="P7" s="84"/>
      <c r="Q7" s="84"/>
      <c r="R7" s="84"/>
      <c r="S7" s="84"/>
      <c r="T7" s="84"/>
      <c r="U7" s="85"/>
    </row>
    <row r="8" spans="1:23" ht="12.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7年7月15日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45" customHeight="1" x14ac:dyDescent="0.15">
      <c r="C16" s="86"/>
      <c r="I16" s="25"/>
      <c r="J16" s="25" t="s">
        <v>6</v>
      </c>
      <c r="K16" s="25"/>
      <c r="L16" s="884" t="str">
        <f>+表紙!L40</f>
        <v>神奈川県横浜市鶴見区駒岡4丁目5番18号</v>
      </c>
      <c r="M16" s="884"/>
      <c r="N16" s="884"/>
      <c r="O16" s="884"/>
      <c r="P16" s="884"/>
      <c r="Q16" s="884"/>
      <c r="R16" s="884"/>
      <c r="S16" s="884"/>
      <c r="T16" s="884"/>
      <c r="U16" s="282"/>
    </row>
    <row r="17" spans="1:21" ht="26.45" customHeight="1" x14ac:dyDescent="0.15">
      <c r="C17" s="86"/>
      <c r="I17" s="25"/>
      <c r="J17" s="25" t="s">
        <v>7</v>
      </c>
      <c r="K17" s="25"/>
      <c r="L17" s="884" t="str">
        <f>+表紙!L41</f>
        <v>株式会社神奈川クリーンサービス
代表取締役　齊藤　耕介</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045-582-9241</v>
      </c>
      <c r="P19" s="889"/>
      <c r="Q19" s="889"/>
      <c r="R19" s="889"/>
      <c r="S19" s="889"/>
      <c r="T19" s="889"/>
      <c r="U19" s="283"/>
    </row>
    <row r="20" spans="1:21" x14ac:dyDescent="0.15">
      <c r="C20" s="86"/>
      <c r="L20" s="26"/>
      <c r="M20" s="26"/>
      <c r="N20" s="26"/>
      <c r="U20" s="87"/>
    </row>
    <row r="21" spans="1:21" x14ac:dyDescent="0.15">
      <c r="C21" s="86"/>
      <c r="U21" s="87"/>
    </row>
    <row r="22" spans="1:21" ht="30.2"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神奈川クリーンサービス</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0</v>
      </c>
      <c r="Q25" s="891"/>
      <c r="R25" s="891"/>
      <c r="S25" s="891"/>
      <c r="T25" s="891"/>
      <c r="U25" s="892"/>
    </row>
    <row r="26" spans="1:21" ht="26.45" customHeight="1" x14ac:dyDescent="0.15">
      <c r="C26" s="538" t="s">
        <v>11</v>
      </c>
      <c r="D26" s="539"/>
      <c r="E26" s="540"/>
      <c r="F26" s="906" t="str">
        <f>+表紙!F50</f>
        <v>神奈川県横浜市鶴見区駒岡4丁目5番18号</v>
      </c>
      <c r="G26" s="907"/>
      <c r="H26" s="907"/>
      <c r="I26" s="907"/>
      <c r="J26" s="907"/>
      <c r="K26" s="907"/>
      <c r="L26" s="907"/>
      <c r="M26" s="907"/>
      <c r="N26" s="341" t="s">
        <v>172</v>
      </c>
      <c r="O26"/>
      <c r="P26"/>
      <c r="Q26" s="901" t="str">
        <f>IF(+表紙!Q50="","",+表紙!Q50)</f>
        <v>045-582-9241</v>
      </c>
      <c r="R26" s="901"/>
      <c r="S26" s="901"/>
      <c r="T26" s="901"/>
      <c r="U26" s="902"/>
    </row>
    <row r="27" spans="1:21" ht="26.4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4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土木工事業、舗装工事業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1252</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28人</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4549.2</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・掘削工事から発生する建設発生土に建設廃棄物が混入して廃棄物にならないよう作業は慎重におこなっている。</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7"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6</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4030.5</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・引き続き水道工事、舗装工事現場から発生する廃棄物の分別を確実におこない、リサイクル施設へ搬入する。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・アスファルト塊、コンクリート塊、木くず、陶磁器くずを明確に分別している。</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・混合廃棄物を可能な限り工事現場において分別し、資源化するように努める。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2"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・特になし。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2"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・特になし。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・特になし。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・特になし。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・特になし。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・特になし。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4549.2</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134.6</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4414.6000000000004</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・廃棄物処理施設の設備が整い、再生処理資源化が確立された中間処理業者を選定して委託している。</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4030.5</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126.5</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3908</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・引き続き、廃棄物処理施設の設備が整い、再生処理資源化が確立された中間処理業者を選定して委託先とする。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200000000000003"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2"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349999999999994"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topLeftCell="A13"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2"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2" customHeight="1" x14ac:dyDescent="0.15">
      <c r="B12" s="108" t="s">
        <v>57</v>
      </c>
      <c r="C12" s="8" t="s">
        <v>168</v>
      </c>
    </row>
    <row r="13" spans="2:4" ht="30.2"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AA26" sqref="AA2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105.8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100</v>
      </c>
      <c r="P27" s="718"/>
      <c r="Q27" s="718"/>
      <c r="R27" s="718"/>
      <c r="S27" s="49" t="s">
        <v>38</v>
      </c>
      <c r="T27" s="70"/>
      <c r="U27" s="70"/>
      <c r="X27" s="68" t="s">
        <v>39</v>
      </c>
      <c r="Y27" s="71"/>
      <c r="AG27" s="58"/>
      <c r="AH27" s="58"/>
      <c r="AI27" s="58"/>
      <c r="AJ27" s="58"/>
      <c r="AK27" s="668">
        <f>+AG18+O27</f>
        <v>100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105.8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84</v>
      </c>
      <c r="G30" s="674"/>
      <c r="H30" s="214" t="s">
        <v>198</v>
      </c>
      <c r="L30" s="682"/>
      <c r="O30" s="61"/>
      <c r="Q30" s="684">
        <f>+ROUND(Z28,1)+ROUND(Z29,1)+ROUND(Z30,1)</f>
        <v>100</v>
      </c>
      <c r="R30" s="718"/>
      <c r="S30" s="718"/>
      <c r="T30" s="718"/>
      <c r="U30" s="49" t="s">
        <v>16</v>
      </c>
      <c r="X30" s="726" t="s">
        <v>186</v>
      </c>
      <c r="Y30" s="727"/>
      <c r="Z30" s="670">
        <v>80</v>
      </c>
      <c r="AA30" s="671"/>
      <c r="AB30" s="671"/>
      <c r="AC30" s="671"/>
      <c r="AD30" s="671"/>
      <c r="AE30" s="49" t="s">
        <v>13</v>
      </c>
      <c r="AK30" s="655">
        <v>84</v>
      </c>
      <c r="AL30" s="656"/>
      <c r="AM30" s="656"/>
      <c r="AN30" s="656"/>
      <c r="AO30" s="57" t="s">
        <v>13</v>
      </c>
      <c r="AR30" s="667"/>
      <c r="AS30" s="664"/>
      <c r="AT30" s="664"/>
      <c r="AU30" s="665"/>
    </row>
    <row r="31" spans="2:48" ht="27" customHeight="1" thickTop="1" thickBot="1" x14ac:dyDescent="0.2">
      <c r="B31" s="690" t="s">
        <v>375</v>
      </c>
      <c r="C31" s="679"/>
      <c r="D31" s="679"/>
      <c r="E31" s="680"/>
      <c r="F31" s="673">
        <v>21.8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6"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6"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31"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22" workbookViewId="0">
      <selection activeCell="F33" sqref="F33:G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神奈川クリーンサービス</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20.2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18</v>
      </c>
      <c r="P27" s="718"/>
      <c r="Q27" s="718"/>
      <c r="R27" s="718"/>
      <c r="S27" s="49" t="s">
        <v>38</v>
      </c>
      <c r="T27" s="70"/>
      <c r="U27" s="70"/>
      <c r="X27" s="68" t="s">
        <v>39</v>
      </c>
      <c r="Y27" s="71"/>
      <c r="AG27" s="58"/>
      <c r="AH27" s="58"/>
      <c r="AI27" s="58"/>
      <c r="AJ27" s="58"/>
      <c r="AK27" s="668">
        <f>+AG18+O27</f>
        <v>18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20.2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18</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20.2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2025-07-23T07:50:28Z</dcterms:created>
  <dcterms:modified xsi:type="dcterms:W3CDTF">2025-07-23T07:50:29Z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