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5A0A24A1-B807-47E4-9BAF-7EEB8F1C84A1}" xr6:coauthVersionLast="47" xr6:coauthVersionMax="47" xr10:uidLastSave="{00000000-0000-0000-0000-000000000000}"/>
  <bookViews>
    <workbookView xWindow="20490" yWindow="-13095" windowWidth="38640" windowHeight="211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78" l="1"/>
  <c r="AR6" i="78"/>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H31" i="88"/>
  <c r="AL27" i="80"/>
  <c r="H29" i="80"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V47" i="94" l="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<sst xmlns="http://schemas.openxmlformats.org/spreadsheetml/2006/main" count="3305" uniqueCount="476">
  <si>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</si>
  <si>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</si>
  <si>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</si>
  <si>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</si>
  <si>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</si>
  <si>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</si>
  <si>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</si>
  <si>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</si>
  <si>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</si>
  <si>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</si>
  <si>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</si>
  <si>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</si>
  <si>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</si>
  <si>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</si>
  <si>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</si>
  <si>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</si>
  <si>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</si>
  <si>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</si>
  <si>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</si>
  <si>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</si>
  <si>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</si>
  <si>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</si>
  <si>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</si>
  <si>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</si>
  <si>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</si>
  <si>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</si>
  <si>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</si>
  <si>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</si>
  <si>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</si>
  <si>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</si>
  <si>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</si>
  <si>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</si>
  <si>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</si>
  <si>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</si>
  <si>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</si>
  <si>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</si>
  <si>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</si>
  <si>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</si>
  <si>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</si>
  <si>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</si>
  <si>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</si>
  <si>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</si>
  <si>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</si>
  <si>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</si>
  <si>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</si>
  <si>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</si>
  <si>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</si>
  <si>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</si>
  <si>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</si>
  <si>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</si>
  <si>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</si>
  <si>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</si>
  <si>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</si>
  <si>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</si>
  <si>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</si>
  <si>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</si>
  <si>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</si>
  <si>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</si>
  <si>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</si>
  <si>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</si>
  <si>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</si>
  <si>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</si>
  <si>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</si>
  <si>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</si>
  <si>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</si>
  <si>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</si>
  <si>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</si>
  <si>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</si>
  <si>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</si>
  <si>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</si>
  <si>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</si>
  <si>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</si>
  <si>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</si>
  <si>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</si>
  <si>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</si>
  <si>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</si>
  <si>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</si>
  <si>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</si>
  <si>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</si>
  <si>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</si>
  <si>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</si>
  <si>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</si>
  <si>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</si>
  <si>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</si>
  <si>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</si>
  <si>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</si>
  <si>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</si>
  <si>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</si>
  <si>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</si>
  <si>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</si>
  <si>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</si>
  <si>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</si>
  <si>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</si>
  <si>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</si>
  <si>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</si>
  <si>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</si>
  <si>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</si>
  <si>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</si>
  <si>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</si>
  <si>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</si>
  <si>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</si>
  <si>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</si>
  <si>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</si>
  <si>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</si>
  <si>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</si>
  <si>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</si>
  <si>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</si>
  <si>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</si>
  <si>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</si>
  <si>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</si>
  <si>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</si>
  <si>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</si>
  <si>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</si>
  <si>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</si>
  <si>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</si>
  <si>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</si>
  <si>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</si>
  <si>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</si>
  <si>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</si>
  <si>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</si>
  <si>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</si>
  <si>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</si>
  <si>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</si>
  <si>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</si>
  <si>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</si>
  <si>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</si>
  <si>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</si>
  <si>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</si>
  <si>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</si>
  <si>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</si>
  <si>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</si>
  <si>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</si>
  <si>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</si>
  <si>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</si>
  <si>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</si>
  <si>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</si>
  <si>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</si>
  <si>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</si>
  <si>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</si>
  <si>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</si>
  <si>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</si>
  <si>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</si>
  <si>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</si>
  <si>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</si>
  <si>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</si>
  <si>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</si>
  <si>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</si>
  <si>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</si>
  <si>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</si>
  <si>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</si>
  <si>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</si>
  <si>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</si>
  <si>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</si>
  <si>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</si>
  <si>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</si>
  <si>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</si>
  <si>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</si>
  <si>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</si>
  <si>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</si>
  <si>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</si>
  <si>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</si>
  <si>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</si>
  <si>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</si>
  <si>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</si>
  <si>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</si>
  <si>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</si>
  <si>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</si>
  <si>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</si>
  <si>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</si>
  <si>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</si>
  <si>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</si>
  <si>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</si>
  <si>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</si>
  <si>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</si>
  <si>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</si>
  <si>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</si>
  <si>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</si>
  <si>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</si>
  <si>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</si>
  <si>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</si>
  <si>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</si>
  <si>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</si>
  <si>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</si>
  <si>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</si>
  <si>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</si>
  <si>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</si>
  <si>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</si>
  <si>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</si>
  <si>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</si>
  <si>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</si>
  <si>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</si>
  <si>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</si>
  <si>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</si>
  <si>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</si>
  <si>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</si>
  <si>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</si>
  <si>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</si>
  <si>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</si>
  <si>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</si>
  <si>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</si>
  <si>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</si>
  <si>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</si>
  <si>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</si>
  <si>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</si>
  <si>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</si>
  <si>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</si>
  <si>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</si>
  <si>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</si>
  <si>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</si>
  <si>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</si>
  <si>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</si>
  <si>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</si>
  <si>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</si>
  <si>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</si>
  <si>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</si>
  <si>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</si>
  <si>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</si>
  <si>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</si>
  <si>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</si>
  <si>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</si>
  <si>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</si>
  <si>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</si>
  <si>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</si>
  <si>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</si>
  <si>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</si>
  <si>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</si>
  <si>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</si>
  <si>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</si>
  <si>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</si>
  <si>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</si>
  <si>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</si>
  <si>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</si>
  <si>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</si>
  <si>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</si>
  <si>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</si>
  <si>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</si>
  <si>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</si>
  <si>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</si>
  <si>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</si>
  <si>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</si>
  <si>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</si>
  <si>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</si>
  <si>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</si>
  <si>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</si>
  <si>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</si>
  <si>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</si>
  <si>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</si>
  <si>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</si>
  <si>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</si>
  <si>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</si>
  <si>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</si>
  <si>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</si>
  <si>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</si>
  <si>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</si>
  <si>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</si>
  <si>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</si>
  <si>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</si>
  <si>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</si>
  <si>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</si>
  <si>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</si>
  <si>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</si>
  <si>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</si>
  <si>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</si>
  <si>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</si>
  <si>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</si>
  <si>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</si>
  <si>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</si>
  <si>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</si>
  <si>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</si>
  <si>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</si>
  <si>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</si>
  <si>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</si>
  <si>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</si>
  <si>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</si>
  <si>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</si>
  <si>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</si>
  <si>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</si>
  <si>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</si>
  <si>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</si>
  <si>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</si>
  <si>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</si>
  <si>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</si>
  <si>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</si>
  <si>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</si>
  <si>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</si>
  <si>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</si>
  <si>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</si>
  <si>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</si>
  <si>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</si>
  <si>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</si>
  <si>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</si>
  <si>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</si>
  <si>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</si>
  <si>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</si>
  <si>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</si>
  <si>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</si>
  <si>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</si>
  <si>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</si>
  <si>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</si>
  <si>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</si>
  <si>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</si>
  <si>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</si>
  <si>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</si>
  <si>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</si>
  <si>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</si>
  <si>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</si>
  <si>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</si>
  <si>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</si>
  <si>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</si>
  <si>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</si>
  <si>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</si>
  <si>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</si>
  <si>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</si>
  <si>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</si>
  <si>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</si>
  <si>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</si>
  <si>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</si>
  <si>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</si>
  <si>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</si>
  <si>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</si>
  <si>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</si>
  <si>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</si>
  <si>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</si>
  <si>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</si>
  <si>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</si>
  <si>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</si>
  <si>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</si>
  <si>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</si>
  <si>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</si>
  <si>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</si>
  <si>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</si>
  <si>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</si>
  <si>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</si>
  <si>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</si>
  <si>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</si>
  <si>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</si>
  <si>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</si>
  <si>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</si>
  <si>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</si>
  <si>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</si>
  <si>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</si>
  <si>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</si>
  <si>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</si>
  <si>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</si>
  <si>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</si>
  <si>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</si>
  <si>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</si>
  <si>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</si>
  <si>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</si>
  <si>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</si>
  <si>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</si>
  <si>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</si>
  <si>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</si>
  <si>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</si>
  <si>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</si>
  <si>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</si>
  <si>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</si>
  <si>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</si>
  <si>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</si>
  <si>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</si>
  <si>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</si>
  <si>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</si>
  <si>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</si>
  <si>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</si>
  <si>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</si>
  <si>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</si>
  <si>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</si>
  <si>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</si>
  <si>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</si>
  <si>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</si>
  <si>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</si>
  <si>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</si>
  <si>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</si>
  <si>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</si>
  <si>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</si>
  <si>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</si>
  <si>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</si>
  <si>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</si>
  <si>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</si>
  <si>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</si>
  <si>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</si>
  <si>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</si>
  <si>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</si>
  <si>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</si>
  <si>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</si>
  <si>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</si>
  <si>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</si>
  <si>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</si>
  <si>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</si>
  <si>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</si>
  <si>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</si>
  <si>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</si>
  <si>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</si>
  <si>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</si>
  <si>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</si>
  <si>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</si>
  <si>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</si>
  <si>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</si>
  <si>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</si>
  <si>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</si>
  <si>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</si>
  <si>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</si>
  <si>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</si>
  <si>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</si>
  <si>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</si>
  <si>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</si>
  <si>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</si>
  <si>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</si>
  <si>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</si>
  <si>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</si>
  <si>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</si>
  <si>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</si>
  <si>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</si>
  <si>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</si>
  <si>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</si>
  <si>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</si>
  <si>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</si>
  <si>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</si>
  <si>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</si>
  <si>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</si>
  <si>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</si>
  <si>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</si>
  <si>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</si>
  <si>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</si>
  <si>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</si>
  <si>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</si>
  <si>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</si>
  <si>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</si>
  <si>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</si>
  <si>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</si>
  <si>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</si>
  <si>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</si>
  <si>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</si>
  <si>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</si>
  <si>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</si>
  <si>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</si>
  <si>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</si>
  <si>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</si>
  <si>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</si>
  <si>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</si>
  <si>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</si>
  <si>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</si>
  <si>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</si>
  <si>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</si>
  <si>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</si>
  <si>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</si>
  <si>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</si>
  <si>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</si>
  <si>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</si>
  <si>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</si>
  <si>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</si>
  <si>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</si>
  <si>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</si>
  <si>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</si>
  <si>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</si>
  <si>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</si>
  <si>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</si>
  <si>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</si>
  <si>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</si>
  <si>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</si>
  <si>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</si>
  <si>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</si>
  <si>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</si>
  <si>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</si>
  <si>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</si>
  <si>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</si>
  <si>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令和   ８年  ６月  １８日</t>
    <phoneticPr fontId="3"/>
  </si>
  <si>
    <t>東京都豊島区巣鴨1-3-11</t>
    <phoneticPr fontId="3"/>
  </si>
  <si>
    <t>03-5395-7111</t>
    <phoneticPr fontId="3"/>
  </si>
  <si>
    <t>株式会社トーエネック　東京本部　地中線部</t>
    <rPh sb="0" eb="4">
      <t>カブシキガイシャ</t>
    </rPh>
    <rPh sb="11" eb="15">
      <t>トウキョウホンブ</t>
    </rPh>
    <rPh sb="16" eb="20">
      <t>チチュウセンブ</t>
    </rPh>
    <phoneticPr fontId="3"/>
  </si>
  <si>
    <t>神奈川県横浜市鶴見区大東町6-3</t>
    <rPh sb="0" eb="7">
      <t>カナガワケンヨコハマシ</t>
    </rPh>
    <rPh sb="7" eb="10">
      <t>ツルミク</t>
    </rPh>
    <rPh sb="10" eb="13">
      <t>ダイトウチョウ</t>
    </rPh>
    <phoneticPr fontId="3"/>
  </si>
  <si>
    <t>045-642-6128</t>
    <phoneticPr fontId="3"/>
  </si>
  <si>
    <t>設備工事業</t>
    <rPh sb="0" eb="4">
      <t>セツビコウジ</t>
    </rPh>
    <rPh sb="4" eb="5">
      <t>ギョウ</t>
    </rPh>
    <phoneticPr fontId="3"/>
  </si>
  <si>
    <t>○</t>
  </si>
  <si>
    <t>株式会社トーエネック　東京本部
取締役専務執行役員　東京本部長　　　池山　竜夫</t>
    <rPh sb="0" eb="4">
      <t>カブシキガイシャ</t>
    </rPh>
    <rPh sb="11" eb="15">
      <t>トウキョウホンブ</t>
    </rPh>
    <rPh sb="16" eb="25">
      <t>トリシマリヤクセンムシッコウヤクイン</t>
    </rPh>
    <rPh sb="26" eb="31">
      <t>トウキョウホンブチョウ</t>
    </rPh>
    <rPh sb="34" eb="36">
      <t>イケヤマ</t>
    </rPh>
    <rPh sb="37" eb="39">
      <t>タツオ</t>
    </rPh>
    <phoneticPr fontId="3"/>
  </si>
  <si>
    <t>39人</t>
    <rPh sb="2" eb="3">
      <t>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</si>
</sst>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22" zoomScaleNormal="100" zoomScaleSheetLayoutView="100" workbookViewId="0">
      <selection activeCell="AB45" sqref="Z45:AB50"/>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473</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466</v>
      </c>
      <c r="M34" s="513"/>
      <c r="N34" s="513"/>
      <c r="O34" s="514"/>
      <c r="Q34" s="20"/>
      <c r="R34" s="20"/>
      <c r="S34" s="20"/>
    </row>
    <row r="35" spans="1:19" ht="11.25" customHeight="1">
      <c r="C35" s="78"/>
      <c r="O35" s="80"/>
      <c r="Q35" s="20"/>
      <c r="R35" s="20"/>
      <c r="S35" s="20"/>
    </row>
    <row r="36" spans="1:19" ht="13.5">
      <c r="C36" s="480" t="s">
        <v>41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467</v>
      </c>
      <c r="K39" s="492"/>
      <c r="L39" s="493"/>
      <c r="M39" s="493"/>
      <c r="N39" s="493"/>
      <c r="O39" s="494"/>
      <c r="Q39" s="20"/>
      <c r="R39" s="20"/>
    </row>
    <row r="40" spans="1:19" ht="26.25" customHeight="1">
      <c r="C40" s="78"/>
      <c r="H40" s="23" t="s">
        <v>7</v>
      </c>
      <c r="I40" s="23"/>
      <c r="J40" s="492" t="s">
        <v>474</v>
      </c>
      <c r="K40" s="492"/>
      <c r="L40" s="493"/>
      <c r="M40" s="493"/>
      <c r="N40" s="493"/>
      <c r="O40" s="494"/>
    </row>
    <row r="41" spans="1:19">
      <c r="C41" s="78"/>
      <c r="J41" s="21" t="s">
        <v>8</v>
      </c>
      <c r="O41" s="79"/>
    </row>
    <row r="42" spans="1:19">
      <c r="C42" s="78"/>
      <c r="J42" s="24" t="s">
        <v>9</v>
      </c>
      <c r="K42" s="24"/>
      <c r="L42" s="495" t="s">
        <v>468</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469</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7071</v>
      </c>
      <c r="N48" s="519"/>
      <c r="O48" s="520"/>
    </row>
    <row r="49" spans="3:21" ht="18" customHeight="1">
      <c r="C49" s="469" t="s">
        <v>11</v>
      </c>
      <c r="D49" s="501"/>
      <c r="E49" s="502"/>
      <c r="F49" s="488" t="s">
        <v>470</v>
      </c>
      <c r="G49" s="489"/>
      <c r="H49" s="489"/>
      <c r="I49" s="489"/>
      <c r="J49" s="489"/>
      <c r="K49" s="489"/>
      <c r="L49" s="126" t="s">
        <v>172</v>
      </c>
      <c r="M49" s="386"/>
      <c r="N49" s="521" t="s">
        <v>471</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117</v>
      </c>
      <c r="G52" s="552"/>
      <c r="H52" s="552"/>
      <c r="I52" s="552"/>
      <c r="J52" s="30" t="s">
        <v>47</v>
      </c>
      <c r="K52" s="30"/>
      <c r="L52" s="553" t="s">
        <v>472</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301</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t="s">
        <v>475</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2060</v>
      </c>
      <c r="I63" s="240" t="s">
        <v>4</v>
      </c>
      <c r="J63" s="537" t="s">
        <v>324</v>
      </c>
      <c r="K63" s="538"/>
      <c r="L63" s="539"/>
      <c r="M63" s="535">
        <f>+別紙!AA14</f>
        <v>2060</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f>+別紙!AA15</f>
        <v>100</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2060</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6" zoomScaleNormal="100" workbookViewId="0">
      <selection activeCell="C36" sqref="C36"/>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16.8</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30</v>
      </c>
      <c r="E24" s="596"/>
      <c r="F24" s="596"/>
      <c r="G24" s="194" t="s">
        <v>198</v>
      </c>
      <c r="H24" s="585">
        <f>+F12</f>
        <v>16.8</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16.8</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16.8</v>
      </c>
      <c r="Q27" s="645"/>
      <c r="R27" s="645"/>
      <c r="S27" s="645"/>
      <c r="T27" s="44" t="s">
        <v>38</v>
      </c>
      <c r="U27" s="64"/>
      <c r="V27" s="64"/>
      <c r="Y27" s="62" t="s">
        <v>39</v>
      </c>
      <c r="Z27" s="65"/>
      <c r="AH27" s="53"/>
      <c r="AI27" s="53"/>
      <c r="AJ27" s="53"/>
      <c r="AK27" s="53"/>
      <c r="AL27" s="615">
        <f>+AH18+P27</f>
        <v>16.8</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16.8</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30</v>
      </c>
      <c r="E29" s="596"/>
      <c r="F29" s="596"/>
      <c r="G29" s="194" t="s">
        <v>198</v>
      </c>
      <c r="H29" s="585">
        <f>+AL27</f>
        <v>16.8</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16.8</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30</v>
      </c>
      <c r="E31" s="596"/>
      <c r="F31" s="596"/>
      <c r="G31" s="194" t="s">
        <v>198</v>
      </c>
      <c r="H31" s="585">
        <f>+AS24</f>
        <v>16.8</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0</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X30" s="255"/>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51" ht="27" customHeight="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t="str">
        <f>IF(SUM(F12,F15)&gt;0,SUM(P12,P21,AH9,AS24,AS27,AS31)/SUM(F12,F15)*100,"")</f>
        <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t="str">
        <f>IF(SUM(F12,F15)&gt;0,SUM(P21,AS27,AS31,AU9,AU20)/SUM(F12,F15)*100,"")</f>
        <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9" zoomScaleNormal="100" workbookViewId="0">
      <selection activeCell="C39" sqref="C3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0.7</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0.7</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0.7</v>
      </c>
      <c r="Q27" s="645"/>
      <c r="R27" s="645"/>
      <c r="S27" s="645"/>
      <c r="T27" s="44" t="s">
        <v>38</v>
      </c>
      <c r="U27" s="64"/>
      <c r="V27" s="64"/>
      <c r="Y27" s="62" t="s">
        <v>39</v>
      </c>
      <c r="Z27" s="65"/>
      <c r="AH27" s="53"/>
      <c r="AI27" s="53"/>
      <c r="AJ27" s="53"/>
      <c r="AK27" s="53"/>
      <c r="AL27" s="615">
        <f>+AH18+P27</f>
        <v>0.7</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0.7</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0.7</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0.7</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0.7</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6" zoomScaleNormal="100" workbookViewId="0">
      <selection activeCell="G37" sqref="G3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1360.3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2000</v>
      </c>
      <c r="E24" s="596"/>
      <c r="F24" s="596"/>
      <c r="G24" s="194" t="s">
        <v>198</v>
      </c>
      <c r="H24" s="585">
        <f>+F12</f>
        <v>1360.3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1360.3</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1360.3</v>
      </c>
      <c r="Q27" s="645"/>
      <c r="R27" s="645"/>
      <c r="S27" s="645"/>
      <c r="T27" s="44" t="s">
        <v>38</v>
      </c>
      <c r="U27" s="64"/>
      <c r="V27" s="64"/>
      <c r="Y27" s="62" t="s">
        <v>39</v>
      </c>
      <c r="Z27" s="65"/>
      <c r="AH27" s="53"/>
      <c r="AI27" s="53"/>
      <c r="AJ27" s="53"/>
      <c r="AK27" s="53"/>
      <c r="AL27" s="615">
        <f>+AH18+P27</f>
        <v>1360.3</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1360.3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2000</v>
      </c>
      <c r="E29" s="596"/>
      <c r="F29" s="596"/>
      <c r="G29" s="194" t="s">
        <v>198</v>
      </c>
      <c r="H29" s="585">
        <f>+AL27</f>
        <v>1360.3</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100</v>
      </c>
      <c r="E30" s="596"/>
      <c r="F30" s="596"/>
      <c r="G30" s="194" t="s">
        <v>198</v>
      </c>
      <c r="H30" s="585">
        <f>+AL30</f>
        <v>0</v>
      </c>
      <c r="I30" s="586"/>
      <c r="J30" s="194" t="s">
        <v>198</v>
      </c>
      <c r="M30" s="594"/>
      <c r="P30" s="56"/>
      <c r="R30" s="599">
        <f>+ROUND(AA28,1)+ROUND(AA29,1)+ROUND(AA30,1)</f>
        <v>1360.3</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2000</v>
      </c>
      <c r="E31" s="596"/>
      <c r="F31" s="596"/>
      <c r="G31" s="194" t="s">
        <v>198</v>
      </c>
      <c r="H31" s="585">
        <f>+AS24</f>
        <v>1360.3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6" zoomScaleNormal="100" workbookViewId="0">
      <selection activeCell="V37" sqref="V3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株式会社トーエネック　東京本部　地中線部</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25.4</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30</v>
      </c>
      <c r="E24" s="596"/>
      <c r="F24" s="596"/>
      <c r="G24" s="194" t="s">
        <v>198</v>
      </c>
      <c r="H24" s="585">
        <f>+F12</f>
        <v>25.4</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25.4</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25.4</v>
      </c>
      <c r="Q27" s="645"/>
      <c r="R27" s="645"/>
      <c r="S27" s="645"/>
      <c r="T27" s="44" t="s">
        <v>38</v>
      </c>
      <c r="U27" s="64"/>
      <c r="V27" s="64"/>
      <c r="Y27" s="62" t="s">
        <v>39</v>
      </c>
      <c r="Z27" s="65"/>
      <c r="AH27" s="53"/>
      <c r="AI27" s="53"/>
      <c r="AJ27" s="53"/>
      <c r="AK27" s="53"/>
      <c r="AL27" s="615">
        <f>+AH18+P27</f>
        <v>25.4</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25.4</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30</v>
      </c>
      <c r="E29" s="596"/>
      <c r="F29" s="596"/>
      <c r="G29" s="194" t="s">
        <v>198</v>
      </c>
      <c r="H29" s="585">
        <f>+AL27</f>
        <v>25.4</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25.4</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30</v>
      </c>
      <c r="E31" s="596"/>
      <c r="F31" s="596"/>
      <c r="G31" s="194" t="s">
        <v>198</v>
      </c>
      <c r="H31" s="585">
        <f>+AS24</f>
        <v>25.4</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株式会社トーエネック　東京本部　地中線部</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30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t="str">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2000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30</v>
      </c>
      <c r="AA9" s="321">
        <f>IF(SUM(G9:Z9)&gt;0,SUM(G9:Z9),IF(AA$19&gt;0,"0",0))</f>
        <v>2060</v>
      </c>
    </row>
    <row r="10" spans="2:27" ht="20.45" customHeight="1">
      <c r="B10" s="169" t="s">
        <v>352</v>
      </c>
      <c r="C10" s="709" t="s">
        <v>320</v>
      </c>
      <c r="D10" s="709"/>
      <c r="E10" s="709"/>
      <c r="F10" s="710"/>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30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t="str">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2000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30</v>
      </c>
      <c r="AA14" s="327">
        <f t="shared" si="0"/>
        <v>2060</v>
      </c>
    </row>
    <row r="15" spans="2:27" ht="20.45" customHeight="1">
      <c r="B15" s="169" t="s">
        <v>244</v>
      </c>
      <c r="C15" s="711" t="s">
        <v>242</v>
      </c>
      <c r="D15" s="711"/>
      <c r="E15" s="711"/>
      <c r="F15" s="712"/>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100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f t="shared" si="0"/>
        <v>100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30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t="str">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2000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30</v>
      </c>
      <c r="AA16" s="327">
        <f t="shared" si="0"/>
        <v>2060</v>
      </c>
    </row>
    <row r="17" spans="2:27" ht="20.45" customHeight="1">
      <c r="B17" s="169"/>
      <c r="C17" s="711" t="s">
        <v>428</v>
      </c>
      <c r="D17" s="711"/>
      <c r="E17" s="711"/>
      <c r="F17" s="712"/>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16.8</v>
      </c>
      <c r="I19" s="331">
        <f t="shared" si="1"/>
        <v>0</v>
      </c>
      <c r="J19" s="331">
        <f t="shared" si="1"/>
        <v>0</v>
      </c>
      <c r="K19" s="331">
        <f t="shared" si="1"/>
        <v>0</v>
      </c>
      <c r="L19" s="331">
        <f t="shared" si="1"/>
        <v>0</v>
      </c>
      <c r="M19" s="331">
        <f t="shared" si="1"/>
        <v>0</v>
      </c>
      <c r="N19" s="331">
        <f t="shared" si="1"/>
        <v>0.7</v>
      </c>
      <c r="O19" s="331">
        <f t="shared" si="1"/>
        <v>0</v>
      </c>
      <c r="P19" s="331">
        <f t="shared" si="1"/>
        <v>0</v>
      </c>
      <c r="Q19" s="331">
        <f t="shared" si="1"/>
        <v>0</v>
      </c>
      <c r="R19" s="331">
        <f t="shared" si="1"/>
        <v>0</v>
      </c>
      <c r="S19" s="331">
        <f t="shared" si="1"/>
        <v>0</v>
      </c>
      <c r="T19" s="331">
        <f t="shared" si="1"/>
        <v>0</v>
      </c>
      <c r="U19" s="331">
        <f t="shared" si="1"/>
        <v>0</v>
      </c>
      <c r="V19" s="331">
        <f t="shared" si="1"/>
        <v>1360.3</v>
      </c>
      <c r="W19" s="331">
        <f t="shared" si="1"/>
        <v>0</v>
      </c>
      <c r="X19" s="331">
        <f t="shared" si="1"/>
        <v>0</v>
      </c>
      <c r="Y19" s="331">
        <f t="shared" si="1"/>
        <v>0</v>
      </c>
      <c r="Z19" s="332">
        <f t="shared" si="1"/>
        <v>25.4</v>
      </c>
      <c r="AA19" s="333">
        <f t="shared" ref="AA19:AA25" si="2">SUM(G19:Z19)</f>
        <v>1403.2</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16.8</v>
      </c>
      <c r="I41" s="367">
        <f t="shared" si="8"/>
        <v>0</v>
      </c>
      <c r="J41" s="367">
        <f t="shared" si="8"/>
        <v>0</v>
      </c>
      <c r="K41" s="367">
        <f t="shared" si="8"/>
        <v>0</v>
      </c>
      <c r="L41" s="367">
        <f t="shared" si="8"/>
        <v>0</v>
      </c>
      <c r="M41" s="367">
        <f t="shared" si="8"/>
        <v>0</v>
      </c>
      <c r="N41" s="367">
        <f t="shared" si="8"/>
        <v>0.7</v>
      </c>
      <c r="O41" s="367">
        <f t="shared" si="8"/>
        <v>0</v>
      </c>
      <c r="P41" s="367">
        <f t="shared" si="8"/>
        <v>0</v>
      </c>
      <c r="Q41" s="367">
        <f t="shared" si="8"/>
        <v>0</v>
      </c>
      <c r="R41" s="367">
        <f t="shared" si="8"/>
        <v>0</v>
      </c>
      <c r="S41" s="367">
        <f t="shared" si="8"/>
        <v>0</v>
      </c>
      <c r="T41" s="367">
        <f t="shared" si="8"/>
        <v>0</v>
      </c>
      <c r="U41" s="367">
        <f t="shared" si="8"/>
        <v>0</v>
      </c>
      <c r="V41" s="367">
        <f t="shared" si="8"/>
        <v>1360.3</v>
      </c>
      <c r="W41" s="367">
        <f t="shared" si="8"/>
        <v>0</v>
      </c>
      <c r="X41" s="367">
        <f t="shared" si="8"/>
        <v>0</v>
      </c>
      <c r="Y41" s="367">
        <f t="shared" si="8"/>
        <v>0</v>
      </c>
      <c r="Z41" s="368">
        <f t="shared" si="8"/>
        <v>25.4</v>
      </c>
      <c r="AA41" s="369">
        <f t="shared" si="4"/>
        <v>1403.2</v>
      </c>
    </row>
    <row r="42" spans="2:27" ht="20.45" customHeight="1">
      <c r="B42" s="167"/>
      <c r="C42" s="734"/>
      <c r="D42" s="207"/>
      <c r="E42" s="205" t="s">
        <v>262</v>
      </c>
      <c r="F42" s="383"/>
      <c r="G42" s="358">
        <f t="shared" ref="G42:Z42" si="9">SUM(G43:G45)</f>
        <v>0</v>
      </c>
      <c r="H42" s="358">
        <f t="shared" si="9"/>
        <v>16.8</v>
      </c>
      <c r="I42" s="358">
        <f t="shared" si="9"/>
        <v>0</v>
      </c>
      <c r="J42" s="358">
        <f t="shared" si="9"/>
        <v>0</v>
      </c>
      <c r="K42" s="358">
        <f t="shared" si="9"/>
        <v>0</v>
      </c>
      <c r="L42" s="358">
        <f t="shared" si="9"/>
        <v>0</v>
      </c>
      <c r="M42" s="358">
        <f t="shared" si="9"/>
        <v>0</v>
      </c>
      <c r="N42" s="358">
        <f t="shared" si="9"/>
        <v>0.7</v>
      </c>
      <c r="O42" s="358">
        <f t="shared" si="9"/>
        <v>0</v>
      </c>
      <c r="P42" s="358">
        <f t="shared" si="9"/>
        <v>0</v>
      </c>
      <c r="Q42" s="358">
        <f t="shared" si="9"/>
        <v>0</v>
      </c>
      <c r="R42" s="358">
        <f t="shared" si="9"/>
        <v>0</v>
      </c>
      <c r="S42" s="358">
        <f t="shared" si="9"/>
        <v>0</v>
      </c>
      <c r="T42" s="358">
        <f t="shared" si="9"/>
        <v>0</v>
      </c>
      <c r="U42" s="358">
        <f t="shared" si="9"/>
        <v>0</v>
      </c>
      <c r="V42" s="358">
        <f t="shared" si="9"/>
        <v>1360.3</v>
      </c>
      <c r="W42" s="358">
        <f t="shared" si="9"/>
        <v>0</v>
      </c>
      <c r="X42" s="358">
        <f t="shared" si="9"/>
        <v>0</v>
      </c>
      <c r="Y42" s="358">
        <f t="shared" si="9"/>
        <v>0</v>
      </c>
      <c r="Z42" s="359">
        <f t="shared" si="9"/>
        <v>25.4</v>
      </c>
      <c r="AA42" s="360">
        <f t="shared" si="4"/>
        <v>1403.2</v>
      </c>
    </row>
    <row r="43" spans="2:27" ht="20.45" customHeight="1">
      <c r="B43" s="167"/>
      <c r="C43" s="734"/>
      <c r="D43" s="208"/>
      <c r="E43" s="203"/>
      <c r="F43" s="201" t="s">
        <v>235</v>
      </c>
      <c r="G43" s="361">
        <f>+ｱ.燃え殻!$AA$28</f>
        <v>0</v>
      </c>
      <c r="H43" s="361">
        <f>+ｲ.汚泥!$AA$28</f>
        <v>16.8</v>
      </c>
      <c r="I43" s="361">
        <f>+ｳ.廃油!$AA$28</f>
        <v>0</v>
      </c>
      <c r="J43" s="361">
        <f>+ｴ.廃酸!$AA$28</f>
        <v>0</v>
      </c>
      <c r="K43" s="361">
        <f>+ｵ.廃ｱﾙｶﾘ!$AA$28</f>
        <v>0</v>
      </c>
      <c r="L43" s="361">
        <f>+ｶ.廃ﾌﾟﾗ類!$AA$28</f>
        <v>0</v>
      </c>
      <c r="M43" s="361">
        <f>+ｷ.紙くず!$AA$28</f>
        <v>0</v>
      </c>
      <c r="N43" s="361">
        <f>+ｸ.木くず!$AA$28</f>
        <v>0.7</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1360.3</v>
      </c>
      <c r="W43" s="361">
        <f>+ﾁ.動物のふん尿!$AA$28</f>
        <v>0</v>
      </c>
      <c r="X43" s="361">
        <f>+ﾂ.動物の死体!$AA$28</f>
        <v>0</v>
      </c>
      <c r="Y43" s="361">
        <f>+ﾃ.ばいじん!$AA$28</f>
        <v>0</v>
      </c>
      <c r="Z43" s="362">
        <f>+ﾄ.混合廃棄物その他!$AA$28</f>
        <v>25.4</v>
      </c>
      <c r="AA43" s="363">
        <f t="shared" si="4"/>
        <v>1403.2</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16.8</v>
      </c>
      <c r="I47" s="370">
        <f>+ｳ.廃油!$AL$27</f>
        <v>0</v>
      </c>
      <c r="J47" s="370">
        <f>+ｴ.廃酸!$AL$27</f>
        <v>0</v>
      </c>
      <c r="K47" s="370">
        <f>+ｵ.廃ｱﾙｶﾘ!$AL$27</f>
        <v>0</v>
      </c>
      <c r="L47" s="370">
        <f>+ｶ.廃ﾌﾟﾗ類!$AL$27</f>
        <v>0</v>
      </c>
      <c r="M47" s="370">
        <f>+ｷ.紙くず!$AL$27</f>
        <v>0</v>
      </c>
      <c r="N47" s="370">
        <f>+ｸ.木くず!$AL$27</f>
        <v>0.7</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1360.3</v>
      </c>
      <c r="W47" s="370">
        <f>+ﾁ.動物のふん尿!$AL$27</f>
        <v>0</v>
      </c>
      <c r="X47" s="370">
        <f>+ﾂ.動物の死体!$AL$27</f>
        <v>0</v>
      </c>
      <c r="Y47" s="370">
        <f>+ﾃ.ばいじん!$AL$27</f>
        <v>0</v>
      </c>
      <c r="Z47" s="371">
        <f>+ﾄ.混合廃棄物その他!$AL$27</f>
        <v>25.4</v>
      </c>
      <c r="AA47" s="372">
        <f t="shared" si="4"/>
        <v>1403.2</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16.8</v>
      </c>
      <c r="I49" s="422">
        <f>+ｳ.廃油!$AS$24</f>
        <v>0</v>
      </c>
      <c r="J49" s="422">
        <f>+ｴ.廃酸!$AS$24</f>
        <v>0</v>
      </c>
      <c r="K49" s="422">
        <f>+ｵ.廃ｱﾙｶﾘ!$AS$24</f>
        <v>0</v>
      </c>
      <c r="L49" s="422">
        <f>+ｶ.廃ﾌﾟﾗ類!$AS$24</f>
        <v>0</v>
      </c>
      <c r="M49" s="422">
        <f>+ｷ.紙くず!$AS$24</f>
        <v>0</v>
      </c>
      <c r="N49" s="422">
        <f>+ｸ.木くず!$AS$24</f>
        <v>0.7</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1360.3</v>
      </c>
      <c r="W49" s="422">
        <f>+ﾁ.動物のふん尿!$AS$24</f>
        <v>0</v>
      </c>
      <c r="X49" s="422">
        <f>+ﾂ.動物の死体!$AS$24</f>
        <v>0</v>
      </c>
      <c r="Y49" s="422">
        <f>+ﾃ.ばいじん!$AS$24</f>
        <v>0</v>
      </c>
      <c r="Z49" s="423">
        <f>+ﾄ.混合廃棄物その他!$AS$24</f>
        <v>25.4</v>
      </c>
      <c r="AA49" s="424">
        <f t="shared" si="4"/>
        <v>1403.2</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46.8</v>
      </c>
      <c r="I63" s="406">
        <f t="shared" si="10"/>
        <v>0</v>
      </c>
      <c r="J63" s="406">
        <f t="shared" si="10"/>
        <v>0</v>
      </c>
      <c r="K63" s="406">
        <f t="shared" si="10"/>
        <v>0</v>
      </c>
      <c r="L63" s="406">
        <f t="shared" si="10"/>
        <v>0</v>
      </c>
      <c r="M63" s="406">
        <f t="shared" si="10"/>
        <v>0</v>
      </c>
      <c r="N63" s="406">
        <f t="shared" si="10"/>
        <v>0.7</v>
      </c>
      <c r="O63" s="406">
        <f t="shared" si="10"/>
        <v>0</v>
      </c>
      <c r="P63" s="406">
        <f t="shared" si="10"/>
        <v>0</v>
      </c>
      <c r="Q63" s="406">
        <f t="shared" si="10"/>
        <v>0</v>
      </c>
      <c r="R63" s="406">
        <f t="shared" si="10"/>
        <v>0</v>
      </c>
      <c r="S63" s="406">
        <f t="shared" si="10"/>
        <v>0</v>
      </c>
      <c r="T63" s="406">
        <f t="shared" si="10"/>
        <v>0</v>
      </c>
      <c r="U63" s="406">
        <f t="shared" si="10"/>
        <v>0</v>
      </c>
      <c r="V63" s="406">
        <f t="shared" si="10"/>
        <v>3360.3</v>
      </c>
      <c r="W63" s="406">
        <f t="shared" si="10"/>
        <v>0</v>
      </c>
      <c r="X63" s="406">
        <f t="shared" si="10"/>
        <v>0</v>
      </c>
      <c r="Y63" s="406">
        <f t="shared" si="10"/>
        <v>0</v>
      </c>
      <c r="Z63" s="406">
        <f t="shared" si="10"/>
        <v>55.4</v>
      </c>
      <c r="AA63" s="407">
        <f>+AA9+AA19+AA20</f>
        <v>3463.2</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8"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８年  ６月  １８日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東京都豊島区巣鴨1-3-11</v>
      </c>
      <c r="K16" s="793"/>
      <c r="L16" s="794"/>
      <c r="M16" s="794"/>
      <c r="N16" s="794"/>
      <c r="O16" s="795"/>
    </row>
    <row r="17" spans="1:15" ht="26.25" customHeight="1">
      <c r="C17" s="78"/>
      <c r="H17" s="23" t="s">
        <v>7</v>
      </c>
      <c r="I17" s="23"/>
      <c r="J17" s="793" t="str">
        <f>+表紙!J40</f>
        <v>株式会社トーエネック　東京本部
取締役専務執行役員　東京本部長　　　池山　竜夫</v>
      </c>
      <c r="K17" s="793"/>
      <c r="L17" s="794"/>
      <c r="M17" s="794"/>
      <c r="N17" s="794"/>
      <c r="O17" s="795"/>
    </row>
    <row r="18" spans="1:15">
      <c r="C18" s="78"/>
      <c r="J18" s="21" t="s">
        <v>8</v>
      </c>
      <c r="O18" s="79"/>
    </row>
    <row r="19" spans="1:15">
      <c r="C19" s="78"/>
      <c r="J19" s="24" t="s">
        <v>9</v>
      </c>
      <c r="K19" s="24"/>
      <c r="L19" s="759" t="str">
        <f>IF(+表紙!L42="","",+表紙!L42)</f>
        <v>03-5395-7111</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株式会社トーエネック　東京本部　地中線部</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7071</v>
      </c>
      <c r="N25" s="783"/>
      <c r="O25" s="784"/>
    </row>
    <row r="26" spans="1:15" ht="18" customHeight="1">
      <c r="C26" s="469" t="s">
        <v>11</v>
      </c>
      <c r="D26" s="501"/>
      <c r="E26" s="502"/>
      <c r="F26" s="769" t="str">
        <f>+表紙!F49</f>
        <v>神奈川県横浜市鶴見区大東町6-3</v>
      </c>
      <c r="G26" s="770"/>
      <c r="H26" s="770"/>
      <c r="I26" s="770"/>
      <c r="J26" s="770"/>
      <c r="K26" s="770"/>
      <c r="L26" s="126" t="s">
        <v>172</v>
      </c>
      <c r="M26" s="222"/>
      <c r="N26" s="773" t="str">
        <f>IF(+表紙!N49="","",+表紙!N49)</f>
        <v>045-642-6128</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設備工事業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301</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t="str">
        <f>+表紙!F59</f>
        <v>39人</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2060</v>
      </c>
      <c r="I40" s="240" t="s">
        <v>4</v>
      </c>
      <c r="J40" s="537" t="s">
        <v>324</v>
      </c>
      <c r="K40" s="538"/>
      <c r="L40" s="539"/>
      <c r="M40" s="754">
        <f>+表紙!M63</f>
        <v>2060</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f>+表紙!M64</f>
        <v>100</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2060</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2026-06-29T01:21:14Z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