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CE6F67BB-D84E-4774-9EBC-FFF63EEA0FCD}"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V47" i="94" l="1"/>
  <c r="H29" i="80"/>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<sst xmlns="http://schemas.openxmlformats.org/spreadsheetml/2006/main" count="3304" uniqueCount="475">
  <si>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</si>
  <si>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</si>
  <si>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</si>
  <si>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</si>
  <si>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</si>
  <si>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</si>
  <si>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</si>
  <si>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</si>
  <si>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</si>
  <si>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</si>
  <si>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</si>
  <si>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</si>
  <si>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</si>
  <si>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</si>
  <si>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</si>
  <si>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</si>
  <si>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</si>
  <si>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</si>
  <si>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</si>
  <si>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</si>
  <si>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</si>
  <si>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</si>
  <si>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</si>
  <si>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</si>
  <si>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</si>
  <si>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</si>
  <si>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</si>
  <si>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</si>
  <si>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</si>
  <si>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</si>
  <si>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</si>
  <si>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</si>
  <si>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</si>
  <si>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</si>
  <si>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</si>
  <si>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</si>
  <si>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</si>
  <si>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</si>
  <si>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</si>
  <si>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</si>
  <si>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</si>
  <si>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</si>
  <si>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</si>
  <si>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</si>
  <si>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</si>
  <si>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</si>
  <si>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</si>
  <si>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</si>
  <si>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</si>
  <si>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</si>
  <si>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</si>
  <si>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</si>
  <si>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</si>
  <si>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</si>
  <si>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</si>
  <si>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</si>
  <si>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</si>
  <si>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</si>
  <si>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</si>
  <si>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</si>
  <si>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</si>
  <si>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</si>
  <si>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</si>
  <si>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</si>
  <si>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</si>
  <si>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</si>
  <si>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</si>
  <si>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</si>
  <si>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</si>
  <si>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</si>
  <si>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</si>
  <si>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</si>
  <si>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</si>
  <si>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</si>
  <si>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</si>
  <si>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</si>
  <si>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</si>
  <si>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</si>
  <si>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</si>
  <si>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</si>
  <si>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</si>
  <si>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</si>
  <si>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</si>
  <si>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</si>
  <si>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</si>
  <si>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</si>
  <si>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</si>
  <si>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</si>
  <si>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</si>
  <si>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</si>
  <si>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</si>
  <si>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</si>
  <si>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</si>
  <si>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</si>
  <si>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</si>
  <si>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</si>
  <si>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</si>
  <si>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</si>
  <si>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</si>
  <si>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</si>
  <si>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</si>
  <si>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</si>
  <si>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</si>
  <si>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</si>
  <si>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</si>
  <si>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</si>
  <si>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</si>
  <si>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</si>
  <si>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</si>
  <si>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</si>
  <si>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</si>
  <si>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</si>
  <si>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</si>
  <si>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</si>
  <si>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</si>
  <si>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</si>
  <si>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</si>
  <si>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</si>
  <si>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</si>
  <si>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</si>
  <si>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</si>
  <si>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</si>
  <si>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</si>
  <si>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</si>
  <si>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</si>
  <si>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</si>
  <si>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</si>
  <si>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</si>
  <si>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</si>
  <si>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</si>
  <si>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</si>
  <si>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</si>
  <si>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</si>
  <si>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</si>
  <si>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</si>
  <si>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</si>
  <si>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</si>
  <si>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</si>
  <si>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</si>
  <si>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</si>
  <si>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</si>
  <si>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</si>
  <si>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</si>
  <si>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</si>
  <si>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</si>
  <si>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</si>
  <si>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</si>
  <si>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</si>
  <si>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</si>
  <si>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</si>
  <si>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</si>
  <si>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</si>
  <si>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</si>
  <si>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</si>
  <si>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</si>
  <si>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</si>
  <si>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</si>
  <si>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</si>
  <si>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</si>
  <si>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</si>
  <si>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</si>
  <si>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</si>
  <si>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</si>
  <si>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</si>
  <si>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</si>
  <si>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</si>
  <si>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</si>
  <si>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</si>
  <si>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</si>
  <si>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</si>
  <si>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</si>
  <si>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</si>
  <si>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</si>
  <si>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</si>
  <si>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</si>
  <si>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</si>
  <si>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</si>
  <si>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</si>
  <si>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</si>
  <si>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</si>
  <si>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</si>
  <si>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</si>
  <si>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</si>
  <si>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</si>
  <si>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</si>
  <si>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</si>
  <si>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</si>
  <si>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</si>
  <si>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</si>
  <si>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</si>
  <si>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</si>
  <si>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</si>
  <si>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</si>
  <si>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</si>
  <si>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</si>
  <si>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</si>
  <si>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</si>
  <si>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</si>
  <si>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</si>
  <si>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</si>
  <si>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</si>
  <si>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</si>
  <si>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</si>
  <si>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</si>
  <si>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</si>
  <si>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</si>
  <si>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</si>
  <si>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</si>
  <si>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</si>
  <si>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</si>
  <si>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</si>
  <si>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</si>
  <si>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</si>
  <si>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</si>
  <si>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</si>
  <si>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</si>
  <si>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</si>
  <si>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</si>
  <si>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</si>
  <si>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</si>
  <si>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</si>
  <si>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</si>
  <si>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</si>
  <si>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</si>
  <si>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</si>
  <si>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</si>
  <si>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</si>
  <si>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</si>
  <si>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</si>
  <si>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</si>
  <si>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</si>
  <si>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</si>
  <si>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</si>
  <si>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</si>
  <si>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</si>
  <si>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</si>
  <si>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</si>
  <si>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</si>
  <si>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</si>
  <si>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</si>
  <si>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</si>
  <si>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</si>
  <si>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</si>
  <si>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</si>
  <si>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</si>
  <si>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</si>
  <si>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</si>
  <si>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</si>
  <si>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</si>
  <si>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</si>
  <si>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</si>
  <si>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</si>
  <si>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</si>
  <si>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</si>
  <si>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</si>
  <si>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</si>
  <si>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</si>
  <si>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</si>
  <si>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</si>
  <si>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</si>
  <si>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</si>
  <si>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</si>
  <si>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</si>
  <si>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</si>
  <si>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</si>
  <si>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</si>
  <si>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</si>
  <si>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</si>
  <si>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</si>
  <si>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</si>
  <si>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</si>
  <si>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</si>
  <si>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</si>
  <si>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</si>
  <si>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</si>
  <si>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</si>
  <si>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</si>
  <si>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</si>
  <si>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</si>
  <si>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</si>
  <si>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</si>
  <si>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</si>
  <si>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</si>
  <si>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</si>
  <si>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</si>
  <si>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</si>
  <si>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</si>
  <si>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</si>
  <si>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</si>
  <si>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</si>
  <si>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</si>
  <si>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</si>
  <si>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</si>
  <si>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</si>
  <si>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</si>
  <si>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</si>
  <si>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</si>
  <si>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</si>
  <si>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</si>
  <si>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</si>
  <si>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</si>
  <si>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</si>
  <si>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</si>
  <si>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</si>
  <si>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</si>
  <si>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</si>
  <si>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</si>
  <si>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</si>
  <si>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</si>
  <si>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</si>
  <si>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</si>
  <si>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</si>
  <si>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</si>
  <si>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</si>
  <si>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</si>
  <si>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</si>
  <si>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</si>
  <si>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</si>
  <si>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</si>
  <si>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</si>
  <si>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</si>
  <si>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</si>
  <si>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</si>
  <si>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</si>
  <si>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</si>
  <si>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</si>
  <si>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</si>
  <si>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</si>
  <si>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</si>
  <si>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</si>
  <si>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</si>
  <si>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</si>
  <si>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</si>
  <si>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</si>
  <si>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</si>
  <si>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</si>
  <si>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</si>
  <si>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</si>
  <si>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</si>
  <si>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</si>
  <si>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</si>
  <si>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</si>
  <si>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</si>
  <si>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</si>
  <si>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</si>
  <si>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</si>
  <si>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</si>
  <si>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</si>
  <si>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</si>
  <si>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</si>
  <si>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</si>
  <si>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</si>
  <si>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</si>
  <si>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</si>
  <si>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</si>
  <si>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</si>
  <si>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</si>
  <si>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</si>
  <si>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</si>
  <si>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</si>
  <si>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</si>
  <si>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</si>
  <si>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</si>
  <si>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</si>
  <si>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</si>
  <si>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</si>
  <si>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</si>
  <si>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</si>
  <si>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</si>
  <si>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</si>
  <si>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</si>
  <si>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</si>
  <si>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</si>
  <si>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</si>
  <si>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</si>
  <si>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</si>
  <si>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</si>
  <si>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</si>
  <si>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</si>
  <si>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</si>
  <si>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</si>
  <si>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</si>
  <si>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</si>
  <si>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</si>
  <si>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</si>
  <si>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</si>
  <si>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</si>
  <si>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</si>
  <si>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</si>
  <si>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</si>
  <si>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</si>
  <si>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</si>
  <si>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</si>
  <si>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</si>
  <si>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</si>
  <si>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</si>
  <si>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</si>
  <si>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</si>
  <si>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</si>
  <si>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</si>
  <si>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</si>
  <si>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</si>
  <si>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</si>
  <si>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</si>
  <si>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</si>
  <si>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</si>
  <si>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</si>
  <si>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</si>
  <si>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</si>
  <si>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</si>
  <si>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</si>
  <si>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</si>
  <si>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</si>
  <si>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</si>
  <si>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</si>
  <si>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</si>
  <si>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</si>
  <si>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</si>
  <si>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</si>
  <si>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</si>
  <si>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</si>
  <si>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</si>
  <si>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</si>
  <si>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</si>
  <si>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</si>
  <si>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</si>
  <si>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</si>
  <si>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</si>
  <si>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</si>
  <si>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</si>
  <si>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</si>
  <si>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</si>
  <si>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</si>
  <si>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</si>
  <si>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</si>
  <si>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</si>
  <si>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</si>
  <si>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</si>
  <si>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</si>
  <si>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</si>
  <si>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</si>
  <si>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</si>
  <si>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</si>
  <si>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</si>
  <si>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</si>
  <si>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</si>
  <si>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</si>
  <si>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</si>
  <si>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</si>
  <si>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</si>
  <si>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</si>
  <si>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</si>
  <si>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</si>
  <si>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</si>
  <si>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</si>
  <si>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</si>
  <si>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</si>
  <si>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</si>
  <si>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</si>
  <si>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</si>
  <si>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</si>
  <si>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</si>
  <si>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</si>
  <si>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</si>
  <si>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</si>
  <si>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</si>
  <si>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神奈川県横浜市中区弁天通4-59</t>
  </si>
  <si>
    <t>株式会社システムハウスアールアンドシー
横浜支店　支店長　松藤　祐介</t>
  </si>
  <si>
    <t>株式会社システムハウスアールアンドシー　横浜支店</t>
  </si>
  <si>
    <t>045-201-1628</t>
  </si>
  <si>
    <t>横浜市長</t>
  </si>
  <si>
    <t>モジュール建築等の製造・販売、ユニットハウス等の製造・販売・レンタル</t>
  </si>
  <si>
    <t>○</t>
  </si>
  <si>
    <t>045-201-1628</t>
    <phoneticPr fontId="3"/>
  </si>
  <si>
    <t>令和    7年    6月   10日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</si>
</sst>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5" zoomScaleNormal="100" zoomScaleSheetLayoutView="100" workbookViewId="0">
      <selection activeCell="L55" sqref="L55:M5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472</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474</v>
      </c>
      <c r="M34" s="513"/>
      <c r="N34" s="513"/>
      <c r="O34" s="514"/>
      <c r="Q34" s="20"/>
      <c r="R34" s="20"/>
      <c r="S34" s="20"/>
    </row>
    <row r="35" spans="1:19" ht="11.25" customHeight="1">
      <c r="C35" s="78"/>
      <c r="O35" s="80"/>
      <c r="Q35" s="20"/>
      <c r="R35" s="20"/>
      <c r="S35" s="20"/>
    </row>
    <row r="36" spans="1:19" ht="13.5">
      <c r="C36" s="480" t="s">
        <v>470</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466</v>
      </c>
      <c r="K39" s="492"/>
      <c r="L39" s="493"/>
      <c r="M39" s="493"/>
      <c r="N39" s="493"/>
      <c r="O39" s="494"/>
      <c r="Q39" s="20"/>
      <c r="R39" s="20"/>
    </row>
    <row r="40" spans="1:19" ht="26.25" customHeight="1">
      <c r="C40" s="78"/>
      <c r="H40" s="23" t="s">
        <v>7</v>
      </c>
      <c r="I40" s="23"/>
      <c r="J40" s="492" t="s">
        <v>467</v>
      </c>
      <c r="K40" s="492"/>
      <c r="L40" s="493"/>
      <c r="M40" s="493"/>
      <c r="N40" s="493"/>
      <c r="O40" s="494"/>
    </row>
    <row r="41" spans="1:19">
      <c r="C41" s="78"/>
      <c r="J41" s="21" t="s">
        <v>8</v>
      </c>
      <c r="O41" s="79"/>
    </row>
    <row r="42" spans="1:19">
      <c r="C42" s="78"/>
      <c r="J42" s="24" t="s">
        <v>9</v>
      </c>
      <c r="K42" s="24"/>
      <c r="L42" s="495" t="s">
        <v>469</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468</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7070</v>
      </c>
      <c r="N48" s="519"/>
      <c r="O48" s="520"/>
    </row>
    <row r="49" spans="3:21" ht="18" customHeight="1">
      <c r="C49" s="469" t="s">
        <v>11</v>
      </c>
      <c r="D49" s="501"/>
      <c r="E49" s="502"/>
      <c r="F49" s="488" t="s">
        <v>466</v>
      </c>
      <c r="G49" s="489"/>
      <c r="H49" s="489"/>
      <c r="I49" s="489"/>
      <c r="J49" s="489"/>
      <c r="K49" s="489"/>
      <c r="L49" s="126" t="s">
        <v>172</v>
      </c>
      <c r="M49" s="386"/>
      <c r="N49" s="521" t="s">
        <v>473</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471</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897</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16</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797</v>
      </c>
      <c r="I63" s="240" t="s">
        <v>4</v>
      </c>
      <c r="J63" s="537" t="s">
        <v>324</v>
      </c>
      <c r="K63" s="538"/>
      <c r="L63" s="539"/>
      <c r="M63" s="535">
        <f>+別紙!AA14</f>
        <v>797</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t="str">
        <f>+別紙!AA16</f>
        <v>0</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21" zoomScaleNormal="100" workbookViewId="0">
      <selection activeCell="D29" sqref="D29:F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9</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9</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21"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26.7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10</v>
      </c>
      <c r="E24" s="596"/>
      <c r="F24" s="596"/>
      <c r="G24" s="194" t="s">
        <v>198</v>
      </c>
      <c r="H24" s="585">
        <f>+F12</f>
        <v>26.7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0</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26.7</v>
      </c>
      <c r="Q27" s="645"/>
      <c r="R27" s="645"/>
      <c r="S27" s="645"/>
      <c r="T27" s="44" t="s">
        <v>38</v>
      </c>
      <c r="U27" s="64"/>
      <c r="V27" s="64"/>
      <c r="Y27" s="62" t="s">
        <v>39</v>
      </c>
      <c r="Z27" s="65"/>
      <c r="AH27" s="53"/>
      <c r="AI27" s="53"/>
      <c r="AJ27" s="53"/>
      <c r="AK27" s="53"/>
      <c r="AL27" s="615">
        <f>+AH18+P27</f>
        <v>26.7</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10</v>
      </c>
      <c r="E29" s="596"/>
      <c r="F29" s="596"/>
      <c r="G29" s="194" t="s">
        <v>198</v>
      </c>
      <c r="H29" s="585">
        <f>+AL27</f>
        <v>26.7</v>
      </c>
      <c r="I29" s="586"/>
      <c r="J29" s="194" t="s">
        <v>198</v>
      </c>
      <c r="M29" s="594"/>
      <c r="P29" s="56"/>
      <c r="Q29" s="144"/>
      <c r="R29" s="51" t="s">
        <v>183</v>
      </c>
      <c r="S29" s="640" t="s">
        <v>33</v>
      </c>
      <c r="T29" s="643"/>
      <c r="U29" s="643"/>
      <c r="V29" s="644"/>
      <c r="W29" s="48"/>
      <c r="X29" s="447"/>
      <c r="Y29" s="600" t="s">
        <v>258</v>
      </c>
      <c r="Z29" s="601"/>
      <c r="AA29" s="641">
        <v>26.7</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26.7</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E21"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4.0999999999999996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4.0999999999999996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4.0999999999999996</v>
      </c>
      <c r="Q27" s="645"/>
      <c r="R27" s="645"/>
      <c r="S27" s="645"/>
      <c r="T27" s="44" t="s">
        <v>38</v>
      </c>
      <c r="U27" s="64"/>
      <c r="V27" s="64"/>
      <c r="Y27" s="62" t="s">
        <v>39</v>
      </c>
      <c r="Z27" s="65"/>
      <c r="AH27" s="53"/>
      <c r="AI27" s="53"/>
      <c r="AJ27" s="53"/>
      <c r="AK27" s="53"/>
      <c r="AL27" s="615">
        <f>+AH18+P27</f>
        <v>4.0999999999999996</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4.0999999999999996</v>
      </c>
      <c r="I29" s="586"/>
      <c r="J29" s="194" t="s">
        <v>198</v>
      </c>
      <c r="M29" s="594"/>
      <c r="P29" s="56"/>
      <c r="Q29" s="144"/>
      <c r="R29" s="51" t="s">
        <v>183</v>
      </c>
      <c r="S29" s="640" t="s">
        <v>33</v>
      </c>
      <c r="T29" s="643"/>
      <c r="U29" s="643"/>
      <c r="V29" s="644"/>
      <c r="W29" s="48"/>
      <c r="X29" s="66"/>
      <c r="Y29" s="600" t="s">
        <v>258</v>
      </c>
      <c r="Z29" s="601"/>
      <c r="AA29" s="641">
        <v>4.0999999999999996</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4.0999999999999996</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6"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62.3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28</v>
      </c>
      <c r="E24" s="596"/>
      <c r="F24" s="596"/>
      <c r="G24" s="194" t="s">
        <v>198</v>
      </c>
      <c r="H24" s="585">
        <f>+F12</f>
        <v>62.3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62.3</v>
      </c>
      <c r="Q27" s="645"/>
      <c r="R27" s="645"/>
      <c r="S27" s="645"/>
      <c r="T27" s="44" t="s">
        <v>38</v>
      </c>
      <c r="U27" s="64"/>
      <c r="V27" s="64"/>
      <c r="Y27" s="62" t="s">
        <v>39</v>
      </c>
      <c r="Z27" s="65"/>
      <c r="AH27" s="53"/>
      <c r="AI27" s="53"/>
      <c r="AJ27" s="53"/>
      <c r="AK27" s="53"/>
      <c r="AL27" s="615">
        <f>+AH18+P27</f>
        <v>62.3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28</v>
      </c>
      <c r="E29" s="596"/>
      <c r="F29" s="596"/>
      <c r="G29" s="194" t="s">
        <v>198</v>
      </c>
      <c r="H29" s="585">
        <f>+AL27</f>
        <v>62.3</v>
      </c>
      <c r="I29" s="586"/>
      <c r="J29" s="194" t="s">
        <v>198</v>
      </c>
      <c r="M29" s="594"/>
      <c r="P29" s="56"/>
      <c r="Q29" s="144"/>
      <c r="R29" s="51" t="s">
        <v>183</v>
      </c>
      <c r="S29" s="640" t="s">
        <v>33</v>
      </c>
      <c r="T29" s="643"/>
      <c r="U29" s="643"/>
      <c r="V29" s="644"/>
      <c r="W29" s="48"/>
      <c r="X29" s="66"/>
      <c r="Y29" s="600" t="s">
        <v>258</v>
      </c>
      <c r="Z29" s="601"/>
      <c r="AA29" s="641">
        <v>62.3</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62.3</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5"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C15"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v>
      </c>
      <c r="Q27" s="645"/>
      <c r="R27" s="645"/>
      <c r="S27" s="645"/>
      <c r="T27" s="44" t="s">
        <v>38</v>
      </c>
      <c r="U27" s="64"/>
      <c r="V27" s="64"/>
      <c r="Y27" s="62" t="s">
        <v>39</v>
      </c>
      <c r="Z27" s="65"/>
      <c r="AH27" s="53"/>
      <c r="AI27" s="53"/>
      <c r="AJ27" s="53"/>
      <c r="AK27" s="53"/>
      <c r="AL27" s="615">
        <f>+AH18+P27</f>
        <v>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4</v>
      </c>
      <c r="I29" s="586"/>
      <c r="J29" s="194" t="s">
        <v>198</v>
      </c>
      <c r="M29" s="594"/>
      <c r="P29" s="56"/>
      <c r="Q29" s="144"/>
      <c r="R29" s="51" t="s">
        <v>183</v>
      </c>
      <c r="S29" s="640" t="s">
        <v>33</v>
      </c>
      <c r="T29" s="643"/>
      <c r="U29" s="643"/>
      <c r="V29" s="644"/>
      <c r="W29" s="48"/>
      <c r="X29" s="66"/>
      <c r="Y29" s="600" t="s">
        <v>258</v>
      </c>
      <c r="Z29" s="601"/>
      <c r="AA29" s="641">
        <v>4</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4</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D16" zoomScaleNormal="100" workbookViewId="0">
      <selection activeCell="R30" sqref="R30:U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143.1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600</v>
      </c>
      <c r="E24" s="596"/>
      <c r="F24" s="596"/>
      <c r="G24" s="194" t="s">
        <v>198</v>
      </c>
      <c r="H24" s="585">
        <f>+F12</f>
        <v>143.1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143.1</v>
      </c>
      <c r="Q27" s="645"/>
      <c r="R27" s="645"/>
      <c r="S27" s="645"/>
      <c r="T27" s="44" t="s">
        <v>38</v>
      </c>
      <c r="U27" s="64"/>
      <c r="V27" s="64"/>
      <c r="Y27" s="62" t="s">
        <v>39</v>
      </c>
      <c r="Z27" s="65"/>
      <c r="AH27" s="53"/>
      <c r="AI27" s="53"/>
      <c r="AJ27" s="53"/>
      <c r="AK27" s="53"/>
      <c r="AL27" s="615">
        <f>+AH18+P27</f>
        <v>143.1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600</v>
      </c>
      <c r="E29" s="596"/>
      <c r="F29" s="596"/>
      <c r="G29" s="194" t="s">
        <v>198</v>
      </c>
      <c r="H29" s="585">
        <f>+AL27</f>
        <v>143.1</v>
      </c>
      <c r="I29" s="586"/>
      <c r="J29" s="194" t="s">
        <v>198</v>
      </c>
      <c r="M29" s="594"/>
      <c r="P29" s="56"/>
      <c r="Q29" s="144"/>
      <c r="R29" s="51" t="s">
        <v>183</v>
      </c>
      <c r="S29" s="640" t="s">
        <v>33</v>
      </c>
      <c r="T29" s="643"/>
      <c r="U29" s="643"/>
      <c r="V29" s="644"/>
      <c r="W29" s="48"/>
      <c r="X29" s="66"/>
      <c r="Y29" s="600" t="s">
        <v>258</v>
      </c>
      <c r="Z29" s="601"/>
      <c r="AA29" s="641">
        <v>143.1</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143.1</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D17"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777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100</v>
      </c>
      <c r="E24" s="596"/>
      <c r="F24" s="596"/>
      <c r="G24" s="194" t="s">
        <v>198</v>
      </c>
      <c r="H24" s="585">
        <f>+F12</f>
        <v>777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777</v>
      </c>
      <c r="Q27" s="645"/>
      <c r="R27" s="645"/>
      <c r="S27" s="645"/>
      <c r="T27" s="44" t="s">
        <v>38</v>
      </c>
      <c r="U27" s="64"/>
      <c r="V27" s="64"/>
      <c r="Y27" s="62" t="s">
        <v>39</v>
      </c>
      <c r="Z27" s="65"/>
      <c r="AH27" s="53"/>
      <c r="AI27" s="53"/>
      <c r="AJ27" s="53"/>
      <c r="AK27" s="53"/>
      <c r="AL27" s="615">
        <f>+AH18+P27</f>
        <v>777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100</v>
      </c>
      <c r="E29" s="596"/>
      <c r="F29" s="596"/>
      <c r="G29" s="194" t="s">
        <v>198</v>
      </c>
      <c r="H29" s="585">
        <f>+AL27</f>
        <v>777</v>
      </c>
      <c r="I29" s="586"/>
      <c r="J29" s="194" t="s">
        <v>198</v>
      </c>
      <c r="M29" s="594"/>
      <c r="P29" s="56"/>
      <c r="Q29" s="144"/>
      <c r="R29" s="51" t="s">
        <v>183</v>
      </c>
      <c r="S29" s="640" t="s">
        <v>33</v>
      </c>
      <c r="T29" s="643"/>
      <c r="U29" s="643"/>
      <c r="V29" s="644"/>
      <c r="W29" s="48"/>
      <c r="X29" s="66"/>
      <c r="Y29" s="600" t="s">
        <v>258</v>
      </c>
      <c r="Z29" s="601"/>
      <c r="AA29" s="641">
        <v>777</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777</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6"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株式会社システムハウスアールアンドシー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39.9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50</v>
      </c>
      <c r="E24" s="596"/>
      <c r="F24" s="596"/>
      <c r="G24" s="194" t="s">
        <v>198</v>
      </c>
      <c r="H24" s="585">
        <f>+F12</f>
        <v>39.9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39.9</v>
      </c>
      <c r="Q27" s="645"/>
      <c r="R27" s="645"/>
      <c r="S27" s="645"/>
      <c r="T27" s="44" t="s">
        <v>38</v>
      </c>
      <c r="U27" s="64"/>
      <c r="V27" s="64"/>
      <c r="Y27" s="62" t="s">
        <v>39</v>
      </c>
      <c r="Z27" s="65"/>
      <c r="AH27" s="53"/>
      <c r="AI27" s="53"/>
      <c r="AJ27" s="53"/>
      <c r="AK27" s="53"/>
      <c r="AL27" s="615">
        <f>+AH18+P27</f>
        <v>39.9</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50</v>
      </c>
      <c r="E29" s="596"/>
      <c r="F29" s="596"/>
      <c r="G29" s="194" t="s">
        <v>198</v>
      </c>
      <c r="H29" s="585">
        <f>+AL27</f>
        <v>39.9</v>
      </c>
      <c r="I29" s="586"/>
      <c r="J29" s="194" t="s">
        <v>198</v>
      </c>
      <c r="M29" s="594"/>
      <c r="P29" s="56"/>
      <c r="Q29" s="144"/>
      <c r="R29" s="51" t="s">
        <v>183</v>
      </c>
      <c r="S29" s="640" t="s">
        <v>33</v>
      </c>
      <c r="T29" s="643"/>
      <c r="U29" s="643"/>
      <c r="V29" s="644"/>
      <c r="W29" s="48"/>
      <c r="X29" s="66"/>
      <c r="Y29" s="600" t="s">
        <v>258</v>
      </c>
      <c r="Z29" s="601"/>
      <c r="AA29" s="641">
        <v>39.9</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39.9</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33" zoomScale="70" zoomScaleNormal="70" workbookViewId="0">
      <selection activeCell="L34" sqref="L3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株式会社システムハウスアールアンドシー　横浜支店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9</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10</v>
      </c>
      <c r="M9" s="319" t="str">
        <f>IF(OR(ｷ.紙くず!D24&gt;0,ｷ.紙くず!D24&lt;0),ｷ.紙くず!D24,IF(M$19&gt;0,"0",0))</f>
        <v>0</v>
      </c>
      <c r="N9" s="319">
        <f>IF(OR(ｸ.木くず!D24&gt;0,ｸ.木くず!D24&lt;0),ｸ.木くず!D24,IF(N$19&gt;0,"0",0))</f>
        <v>28</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t="str">
        <f>IF(OR(ｽ.金属くず!D24&gt;0,ｽ.金属くず!D24&lt;0),ｽ.金属くず!D24,IF(S$19&gt;0,"0",0))</f>
        <v>0</v>
      </c>
      <c r="T9" s="319">
        <f>IF(OR(ｾ.ｶﾞﾗｽ･ｺﾝｸﾘ･陶磁器くず!D24&gt;0,ｾ.ｶﾞﾗｽ･ｺﾝｸﾘ･陶磁器くず!D24&lt;0),ｾ.ｶﾞﾗｽ･ｺﾝｸﾘ･陶磁器くず!D24,IF(T$19&gt;0,"0",0))</f>
        <v>600</v>
      </c>
      <c r="U9" s="319">
        <f>IF(OR(ｿ.鉱さい!D24&gt;0,ｿ.鉱さい!D24&lt;0),ｿ.鉱さい!D24,IF(U$19&gt;0,"0",0))</f>
        <v>0</v>
      </c>
      <c r="V9" s="319">
        <f>IF(OR(ﾀ.がれき類!D24&gt;0,ﾀ.がれき類!D24&lt;0),ﾀ.がれき類!D24,IF(V$19&gt;0,"0",0))</f>
        <v>100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50</v>
      </c>
      <c r="AA9" s="321">
        <f>IF(SUM(G9:Z9)&gt;0,SUM(G9:Z9),IF(AA$19&gt;0,"0",0))</f>
        <v>797</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9</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10</v>
      </c>
      <c r="M14" s="325" t="str">
        <f>IF(OR(ｷ.紙くず!D29&gt;0,ｷ.紙くず!D29&lt;0),ｷ.紙くず!D29,IF(M$19&gt;0,"0",0))</f>
        <v>0</v>
      </c>
      <c r="N14" s="325">
        <f>IF(OR(ｸ.木くず!D29&gt;0,ｸ.木くず!D29&lt;0),ｸ.木くず!D29,IF(N$19&gt;0,"0",0))</f>
        <v>28</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t="str">
        <f>IF(OR(ｽ.金属くず!D29&gt;0,ｽ.金属くず!D29&lt;0),ｽ.金属くず!D29,IF(S$19&gt;0,"0",0))</f>
        <v>0</v>
      </c>
      <c r="T14" s="325">
        <f>IF(OR(ｾ.ｶﾞﾗｽ･ｺﾝｸﾘ･陶磁器くず!D29&gt;0,ｾ.ｶﾞﾗｽ･ｺﾝｸﾘ･陶磁器くず!D29&lt;0),ｾ.ｶﾞﾗｽ･ｺﾝｸﾘ･陶磁器くず!D29,IF(T$19&gt;0,"0",0))</f>
        <v>600</v>
      </c>
      <c r="U14" s="325">
        <f>IF(OR(ｿ.鉱さい!D29&gt;0,ｿ.鉱さい!D29&lt;0),ｿ.鉱さい!D29,IF(U$19&gt;0,"0",0))</f>
        <v>0</v>
      </c>
      <c r="V14" s="325">
        <f>IF(OR(ﾀ.がれき類!D29&gt;0,ﾀ.がれき類!D29&lt;0),ﾀ.がれき類!D29,IF(V$19&gt;0,"0",0))</f>
        <v>100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50</v>
      </c>
      <c r="AA14" s="327">
        <f t="shared" si="0"/>
        <v>797</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26.7</v>
      </c>
      <c r="M19" s="331">
        <f t="shared" si="1"/>
        <v>4.0999999999999996</v>
      </c>
      <c r="N19" s="331">
        <f t="shared" si="1"/>
        <v>62.3</v>
      </c>
      <c r="O19" s="331">
        <f t="shared" si="1"/>
        <v>0</v>
      </c>
      <c r="P19" s="331">
        <f t="shared" si="1"/>
        <v>0</v>
      </c>
      <c r="Q19" s="331">
        <f t="shared" si="1"/>
        <v>0</v>
      </c>
      <c r="R19" s="331">
        <f t="shared" si="1"/>
        <v>0</v>
      </c>
      <c r="S19" s="331">
        <f t="shared" si="1"/>
        <v>4</v>
      </c>
      <c r="T19" s="331">
        <f t="shared" si="1"/>
        <v>143.1</v>
      </c>
      <c r="U19" s="331">
        <f t="shared" si="1"/>
        <v>0</v>
      </c>
      <c r="V19" s="331">
        <f t="shared" si="1"/>
        <v>777</v>
      </c>
      <c r="W19" s="331">
        <f t="shared" si="1"/>
        <v>0</v>
      </c>
      <c r="X19" s="331">
        <f t="shared" si="1"/>
        <v>0</v>
      </c>
      <c r="Y19" s="331">
        <f t="shared" si="1"/>
        <v>0</v>
      </c>
      <c r="Z19" s="332">
        <f t="shared" si="1"/>
        <v>39.9</v>
      </c>
      <c r="AA19" s="333">
        <f t="shared" ref="AA19:AA25" si="2">SUM(G19:Z19)</f>
        <v>1057.1000000000001</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26.7</v>
      </c>
      <c r="M41" s="367">
        <f t="shared" si="8"/>
        <v>4.0999999999999996</v>
      </c>
      <c r="N41" s="367">
        <f t="shared" si="8"/>
        <v>62.3</v>
      </c>
      <c r="O41" s="367">
        <f t="shared" si="8"/>
        <v>0</v>
      </c>
      <c r="P41" s="367">
        <f t="shared" si="8"/>
        <v>0</v>
      </c>
      <c r="Q41" s="367">
        <f t="shared" si="8"/>
        <v>0</v>
      </c>
      <c r="R41" s="367">
        <f t="shared" si="8"/>
        <v>0</v>
      </c>
      <c r="S41" s="367">
        <f t="shared" si="8"/>
        <v>4</v>
      </c>
      <c r="T41" s="367">
        <f t="shared" si="8"/>
        <v>143.1</v>
      </c>
      <c r="U41" s="367">
        <f t="shared" si="8"/>
        <v>0</v>
      </c>
      <c r="V41" s="367">
        <f t="shared" si="8"/>
        <v>777</v>
      </c>
      <c r="W41" s="367">
        <f t="shared" si="8"/>
        <v>0</v>
      </c>
      <c r="X41" s="367">
        <f t="shared" si="8"/>
        <v>0</v>
      </c>
      <c r="Y41" s="367">
        <f t="shared" si="8"/>
        <v>0</v>
      </c>
      <c r="Z41" s="368">
        <f t="shared" si="8"/>
        <v>39.9</v>
      </c>
      <c r="AA41" s="369">
        <f t="shared" si="4"/>
        <v>1057.1000000000001</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26.7</v>
      </c>
      <c r="M42" s="358">
        <f t="shared" si="9"/>
        <v>4.0999999999999996</v>
      </c>
      <c r="N42" s="358">
        <f t="shared" si="9"/>
        <v>62.3</v>
      </c>
      <c r="O42" s="358">
        <f t="shared" si="9"/>
        <v>0</v>
      </c>
      <c r="P42" s="358">
        <f t="shared" si="9"/>
        <v>0</v>
      </c>
      <c r="Q42" s="358">
        <f t="shared" si="9"/>
        <v>0</v>
      </c>
      <c r="R42" s="358">
        <f t="shared" si="9"/>
        <v>0</v>
      </c>
      <c r="S42" s="358">
        <f t="shared" si="9"/>
        <v>4</v>
      </c>
      <c r="T42" s="358">
        <f t="shared" si="9"/>
        <v>143.1</v>
      </c>
      <c r="U42" s="358">
        <f t="shared" si="9"/>
        <v>0</v>
      </c>
      <c r="V42" s="358">
        <f t="shared" si="9"/>
        <v>777</v>
      </c>
      <c r="W42" s="358">
        <f t="shared" si="9"/>
        <v>0</v>
      </c>
      <c r="X42" s="358">
        <f t="shared" si="9"/>
        <v>0</v>
      </c>
      <c r="Y42" s="358">
        <f t="shared" si="9"/>
        <v>0</v>
      </c>
      <c r="Z42" s="359">
        <f t="shared" si="9"/>
        <v>39.9</v>
      </c>
      <c r="AA42" s="360">
        <f t="shared" si="4"/>
        <v>1057.1000000000001</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26.7</v>
      </c>
      <c r="M44" s="361">
        <f>+ｷ.紙くず!$AA$29</f>
        <v>4.0999999999999996</v>
      </c>
      <c r="N44" s="361">
        <f>+ｸ.木くず!$AA$29</f>
        <v>62.3</v>
      </c>
      <c r="O44" s="361">
        <f>+ｹ.繊維くず!$AA$29</f>
        <v>0</v>
      </c>
      <c r="P44" s="361">
        <f>+ｺ.動植物性残さ!$AA$29</f>
        <v>0</v>
      </c>
      <c r="Q44" s="361">
        <f>+ｻ.動物系固形不要物!$AA$29</f>
        <v>0</v>
      </c>
      <c r="R44" s="361">
        <f>+ｼ.ｺﾞﾑくず!$AA$29</f>
        <v>0</v>
      </c>
      <c r="S44" s="361">
        <f>+ｽ.金属くず!$AA$29</f>
        <v>4</v>
      </c>
      <c r="T44" s="361">
        <f>+ｾ.ｶﾞﾗｽ･ｺﾝｸﾘ･陶磁器くず!$AA$29</f>
        <v>143.1</v>
      </c>
      <c r="U44" s="361">
        <f>+ｿ.鉱さい!$AA$29</f>
        <v>0</v>
      </c>
      <c r="V44" s="361">
        <f>+ﾀ.がれき類!$AA$29</f>
        <v>777</v>
      </c>
      <c r="W44" s="361">
        <f>+ﾁ.動物のふん尿!$AA$29</f>
        <v>0</v>
      </c>
      <c r="X44" s="361">
        <f>+ﾂ.動物の死体!$AA$29</f>
        <v>0</v>
      </c>
      <c r="Y44" s="361">
        <f>+ﾃ.ばいじん!$AA$29</f>
        <v>0</v>
      </c>
      <c r="Z44" s="362">
        <f>+ﾄ.混合廃棄物その他!$AA$29</f>
        <v>39.9</v>
      </c>
      <c r="AA44" s="363">
        <f t="shared" si="4"/>
        <v>1057.1000000000001</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26.7</v>
      </c>
      <c r="M47" s="370">
        <f>+ｷ.紙くず!$AL$27</f>
        <v>4.0999999999999996</v>
      </c>
      <c r="N47" s="370">
        <f>+ｸ.木くず!$AL$27</f>
        <v>62.3</v>
      </c>
      <c r="O47" s="370">
        <f>+ｹ.繊維くず!$AL$27</f>
        <v>0</v>
      </c>
      <c r="P47" s="370">
        <f>+ｺ.動植物性残さ!$AL$27</f>
        <v>0</v>
      </c>
      <c r="Q47" s="370">
        <f>+ｻ.動物系固形不要物!$AL$27</f>
        <v>0</v>
      </c>
      <c r="R47" s="370">
        <f>+ｼ.ｺﾞﾑくず!$AL$27</f>
        <v>0</v>
      </c>
      <c r="S47" s="370">
        <f>+ｽ.金属くず!$AL$27</f>
        <v>4</v>
      </c>
      <c r="T47" s="370">
        <f>+ｾ.ｶﾞﾗｽ･ｺﾝｸﾘ･陶磁器くず!$AL$27</f>
        <v>143.1</v>
      </c>
      <c r="U47" s="370">
        <f>+ｿ.鉱さい!$AL$27</f>
        <v>0</v>
      </c>
      <c r="V47" s="370">
        <f>+ﾀ.がれき類!$AL$27</f>
        <v>777</v>
      </c>
      <c r="W47" s="370">
        <f>+ﾁ.動物のふん尿!$AL$27</f>
        <v>0</v>
      </c>
      <c r="X47" s="370">
        <f>+ﾂ.動物の死体!$AL$27</f>
        <v>0</v>
      </c>
      <c r="Y47" s="370">
        <f>+ﾃ.ばいじん!$AL$27</f>
        <v>0</v>
      </c>
      <c r="Z47" s="371">
        <f>+ﾄ.混合廃棄物その他!$AL$27</f>
        <v>39.9</v>
      </c>
      <c r="AA47" s="372">
        <f t="shared" si="4"/>
        <v>1057.1000000000001</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9</v>
      </c>
      <c r="H63" s="406">
        <f t="shared" ref="H63:Z63" si="10">IF(H9="0",+H19+H20,+H9+H19+H20)</f>
        <v>0</v>
      </c>
      <c r="I63" s="406">
        <f t="shared" si="10"/>
        <v>0</v>
      </c>
      <c r="J63" s="406">
        <f t="shared" si="10"/>
        <v>0</v>
      </c>
      <c r="K63" s="406">
        <f t="shared" si="10"/>
        <v>0</v>
      </c>
      <c r="L63" s="406">
        <f t="shared" si="10"/>
        <v>36.700000000000003</v>
      </c>
      <c r="M63" s="406">
        <f t="shared" si="10"/>
        <v>4.0999999999999996</v>
      </c>
      <c r="N63" s="406">
        <f t="shared" si="10"/>
        <v>90.3</v>
      </c>
      <c r="O63" s="406">
        <f t="shared" si="10"/>
        <v>0</v>
      </c>
      <c r="P63" s="406">
        <f t="shared" si="10"/>
        <v>0</v>
      </c>
      <c r="Q63" s="406">
        <f t="shared" si="10"/>
        <v>0</v>
      </c>
      <c r="R63" s="406">
        <f t="shared" si="10"/>
        <v>0</v>
      </c>
      <c r="S63" s="406">
        <f t="shared" si="10"/>
        <v>4</v>
      </c>
      <c r="T63" s="406">
        <f t="shared" si="10"/>
        <v>743.1</v>
      </c>
      <c r="U63" s="406">
        <f t="shared" si="10"/>
        <v>0</v>
      </c>
      <c r="V63" s="406">
        <f t="shared" si="10"/>
        <v>877</v>
      </c>
      <c r="W63" s="406">
        <f t="shared" si="10"/>
        <v>0</v>
      </c>
      <c r="X63" s="406">
        <f t="shared" si="10"/>
        <v>0</v>
      </c>
      <c r="Y63" s="406">
        <f t="shared" si="10"/>
        <v>0</v>
      </c>
      <c r="Z63" s="406">
        <f t="shared" si="10"/>
        <v>89.9</v>
      </c>
      <c r="AA63" s="407">
        <f>+AA9+AA19+AA20</f>
        <v>1854.1000000000001</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7年    6月   10日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神奈川県横浜市中区弁天通4-59</v>
      </c>
      <c r="K16" s="793"/>
      <c r="L16" s="794"/>
      <c r="M16" s="794"/>
      <c r="N16" s="794"/>
      <c r="O16" s="795"/>
    </row>
    <row r="17" spans="1:15" ht="26.25" customHeight="1">
      <c r="C17" s="78"/>
      <c r="H17" s="23" t="s">
        <v>7</v>
      </c>
      <c r="I17" s="23"/>
      <c r="J17" s="793" t="str">
        <f>+表紙!J40</f>
        <v>株式会社システムハウスアールアンドシー
横浜支店　支店長　松藤　祐介</v>
      </c>
      <c r="K17" s="793"/>
      <c r="L17" s="794"/>
      <c r="M17" s="794"/>
      <c r="N17" s="794"/>
      <c r="O17" s="795"/>
    </row>
    <row r="18" spans="1:15">
      <c r="C18" s="78"/>
      <c r="J18" s="21" t="s">
        <v>8</v>
      </c>
      <c r="O18" s="79"/>
    </row>
    <row r="19" spans="1:15">
      <c r="C19" s="78"/>
      <c r="J19" s="24" t="s">
        <v>9</v>
      </c>
      <c r="K19" s="24"/>
      <c r="L19" s="759" t="str">
        <f>IF(+表紙!L42="","",+表紙!L42)</f>
        <v>045-201-1628</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株式会社システムハウスアールアンドシー　横浜支店</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7070</v>
      </c>
      <c r="N25" s="783"/>
      <c r="O25" s="784"/>
    </row>
    <row r="26" spans="1:15" ht="18" customHeight="1">
      <c r="C26" s="469" t="s">
        <v>11</v>
      </c>
      <c r="D26" s="501"/>
      <c r="E26" s="502"/>
      <c r="F26" s="769" t="str">
        <f>+表紙!F49</f>
        <v>神奈川県横浜市中区弁天通4-59</v>
      </c>
      <c r="G26" s="770"/>
      <c r="H26" s="770"/>
      <c r="I26" s="770"/>
      <c r="J26" s="770"/>
      <c r="K26" s="770"/>
      <c r="L26" s="126" t="s">
        <v>172</v>
      </c>
      <c r="M26" s="222"/>
      <c r="N26" s="773" t="str">
        <f>IF(+表紙!N49="","",+表紙!N49)</f>
        <v>045-201-1628</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モジュール建築等の製造・販売、ユニットハウス等の製造・販売・レンタル</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897</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16</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797</v>
      </c>
      <c r="I40" s="240" t="s">
        <v>4</v>
      </c>
      <c r="J40" s="537" t="s">
        <v>324</v>
      </c>
      <c r="K40" s="538"/>
      <c r="L40" s="539"/>
      <c r="M40" s="754">
        <f>+表紙!M63</f>
        <v>797</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t="str">
        <f>+表紙!M65</f>
        <v>0</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2026-06-26T09:00:37Z</dcterms:created>
  <dcterms:modified xsi:type="dcterms:W3CDTF">2026-06-26T09:00:37Z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