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8A145831-601D-4057-815B-E70A1C51D598}"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M49" i="94" l="1"/>
  <c r="N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<sst xmlns="http://schemas.openxmlformats.org/spreadsheetml/2006/main" count="3304" uniqueCount="473">
  <si>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</si>
  <si>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</si>
  <si>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</si>
  <si>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</si>
  <si>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</si>
  <si>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</si>
  <si>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</si>
  <si>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</si>
  <si>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</si>
  <si>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</si>
  <si>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</si>
  <si>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</si>
  <si>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</si>
  <si>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</si>
  <si>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</si>
  <si>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</si>
  <si>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</si>
  <si>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</si>
  <si>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</si>
  <si>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</si>
  <si>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</si>
  <si>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</si>
  <si>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</si>
  <si>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</si>
  <si>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</si>
  <si>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</si>
  <si>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</si>
  <si>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</si>
  <si>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</si>
  <si>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</si>
  <si>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</si>
  <si>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</si>
  <si>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</si>
  <si>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</si>
  <si>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</si>
  <si>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</si>
  <si>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</si>
  <si>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</si>
  <si>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</si>
  <si>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</si>
  <si>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</si>
  <si>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</si>
  <si>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</si>
  <si>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</si>
  <si>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</si>
  <si>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</si>
  <si>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</si>
  <si>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</si>
  <si>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</si>
  <si>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</si>
  <si>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</si>
  <si>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</si>
  <si>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</si>
  <si>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</si>
  <si>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</si>
  <si>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</si>
  <si>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</si>
  <si>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</si>
  <si>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</si>
  <si>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</si>
  <si>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</si>
  <si>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</si>
  <si>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</si>
  <si>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</si>
  <si>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</si>
  <si>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</si>
  <si>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</si>
  <si>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</si>
  <si>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</si>
  <si>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</si>
  <si>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</si>
  <si>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</si>
  <si>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</si>
  <si>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</si>
  <si>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</si>
  <si>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</si>
  <si>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</si>
  <si>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</si>
  <si>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</si>
  <si>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</si>
  <si>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</si>
  <si>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</si>
  <si>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</si>
  <si>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</si>
  <si>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</si>
  <si>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</si>
  <si>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</si>
  <si>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</si>
  <si>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</si>
  <si>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</si>
  <si>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</si>
  <si>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</si>
  <si>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</si>
  <si>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</si>
  <si>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</si>
  <si>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</si>
  <si>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</si>
  <si>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</si>
  <si>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</si>
  <si>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</si>
  <si>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</si>
  <si>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</si>
  <si>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</si>
  <si>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</si>
  <si>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</si>
  <si>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</si>
  <si>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</si>
  <si>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</si>
  <si>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</si>
  <si>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</si>
  <si>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</si>
  <si>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</si>
  <si>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</si>
  <si>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</si>
  <si>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</si>
  <si>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</si>
  <si>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</si>
  <si>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</si>
  <si>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</si>
  <si>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</si>
  <si>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</si>
  <si>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</si>
  <si>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</si>
  <si>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</si>
  <si>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</si>
  <si>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</si>
  <si>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</si>
  <si>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</si>
  <si>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</si>
  <si>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</si>
  <si>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</si>
  <si>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</si>
  <si>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</si>
  <si>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</si>
  <si>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</si>
  <si>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</si>
  <si>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</si>
  <si>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</si>
  <si>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</si>
  <si>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</si>
  <si>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</si>
  <si>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</si>
  <si>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</si>
  <si>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</si>
  <si>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</si>
  <si>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</si>
  <si>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</si>
  <si>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</si>
  <si>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</si>
  <si>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</si>
  <si>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</si>
  <si>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</si>
  <si>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</si>
  <si>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</si>
  <si>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</si>
  <si>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</si>
  <si>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</si>
  <si>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</si>
  <si>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</si>
  <si>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</si>
  <si>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</si>
  <si>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</si>
  <si>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</si>
  <si>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</si>
  <si>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</si>
  <si>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</si>
  <si>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</si>
  <si>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</si>
  <si>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</si>
  <si>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</si>
  <si>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</si>
  <si>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</si>
  <si>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</si>
  <si>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</si>
  <si>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</si>
  <si>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</si>
  <si>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</si>
  <si>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</si>
  <si>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</si>
  <si>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</si>
  <si>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</si>
  <si>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</si>
  <si>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</si>
  <si>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</si>
  <si>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</si>
  <si>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</si>
  <si>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</si>
  <si>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</si>
  <si>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</si>
  <si>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</si>
  <si>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</si>
  <si>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</si>
  <si>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</si>
  <si>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</si>
  <si>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</si>
  <si>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</si>
  <si>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</si>
  <si>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</si>
  <si>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</si>
  <si>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</si>
  <si>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</si>
  <si>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</si>
  <si>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</si>
  <si>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</si>
  <si>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</si>
  <si>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</si>
  <si>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</si>
  <si>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</si>
  <si>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</si>
  <si>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</si>
  <si>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</si>
  <si>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</si>
  <si>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</si>
  <si>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</si>
  <si>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</si>
  <si>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</si>
  <si>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</si>
  <si>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</si>
  <si>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</si>
  <si>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</si>
  <si>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</si>
  <si>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</si>
  <si>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</si>
  <si>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</si>
  <si>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</si>
  <si>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</si>
  <si>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</si>
  <si>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</si>
  <si>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</si>
  <si>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</si>
  <si>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</si>
  <si>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</si>
  <si>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</si>
  <si>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</si>
  <si>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</si>
  <si>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</si>
  <si>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</si>
  <si>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</si>
  <si>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</si>
  <si>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</si>
  <si>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</si>
  <si>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</si>
  <si>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</si>
  <si>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</si>
  <si>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</si>
  <si>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</si>
  <si>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</si>
  <si>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</si>
  <si>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</si>
  <si>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</si>
  <si>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</si>
  <si>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</si>
  <si>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</si>
  <si>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</si>
  <si>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</si>
  <si>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</si>
  <si>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</si>
  <si>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</si>
  <si>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</si>
  <si>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</si>
  <si>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</si>
  <si>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</si>
  <si>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</si>
  <si>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</si>
  <si>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</si>
  <si>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</si>
  <si>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</si>
  <si>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</si>
  <si>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</si>
  <si>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</si>
  <si>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</si>
  <si>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</si>
  <si>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</si>
  <si>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</si>
  <si>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</si>
  <si>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</si>
  <si>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</si>
  <si>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</si>
  <si>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</si>
  <si>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</si>
  <si>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</si>
  <si>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</si>
  <si>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</si>
  <si>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</si>
  <si>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</si>
  <si>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</si>
  <si>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</si>
  <si>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</si>
  <si>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</si>
  <si>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</si>
  <si>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</si>
  <si>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</si>
  <si>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</si>
  <si>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</si>
  <si>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</si>
  <si>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</si>
  <si>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</si>
  <si>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</si>
  <si>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</si>
  <si>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</si>
  <si>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</si>
  <si>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</si>
  <si>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</si>
  <si>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</si>
  <si>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</si>
  <si>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</si>
  <si>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</si>
  <si>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</si>
  <si>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</si>
  <si>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</si>
  <si>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</si>
  <si>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</si>
  <si>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</si>
  <si>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</si>
  <si>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</si>
  <si>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</si>
  <si>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</si>
  <si>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</si>
  <si>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</si>
  <si>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</si>
  <si>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</si>
  <si>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</si>
  <si>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</si>
  <si>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</si>
  <si>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</si>
  <si>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</si>
  <si>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</si>
  <si>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</si>
  <si>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</si>
  <si>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</si>
  <si>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</si>
  <si>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</si>
  <si>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</si>
  <si>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</si>
  <si>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</si>
  <si>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</si>
  <si>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</si>
  <si>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</si>
  <si>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</si>
  <si>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</si>
  <si>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</si>
  <si>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</si>
  <si>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</si>
  <si>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</si>
  <si>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</si>
  <si>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</si>
  <si>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</si>
  <si>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</si>
  <si>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</si>
  <si>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</si>
  <si>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</si>
  <si>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</si>
  <si>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</si>
  <si>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</si>
  <si>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</si>
  <si>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</si>
  <si>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</si>
  <si>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</si>
  <si>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</si>
  <si>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</si>
  <si>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</si>
  <si>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</si>
  <si>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</si>
  <si>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</si>
  <si>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</si>
  <si>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</si>
  <si>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</si>
  <si>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</si>
  <si>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</si>
  <si>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</si>
  <si>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</si>
  <si>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</si>
  <si>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</si>
  <si>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</si>
  <si>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</si>
  <si>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</si>
  <si>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</si>
  <si>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</si>
  <si>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</si>
  <si>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</si>
  <si>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</si>
  <si>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</si>
  <si>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</si>
  <si>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</si>
  <si>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</si>
  <si>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</si>
  <si>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</si>
  <si>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</si>
  <si>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</si>
  <si>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</si>
  <si>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</si>
  <si>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</si>
  <si>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</si>
  <si>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</si>
  <si>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</si>
  <si>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</si>
  <si>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</si>
  <si>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</si>
  <si>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</si>
  <si>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</si>
  <si>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</si>
  <si>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</si>
  <si>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</si>
  <si>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</si>
  <si>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</si>
  <si>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</si>
  <si>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</si>
  <si>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</si>
  <si>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</si>
  <si>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</si>
  <si>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</si>
  <si>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</si>
  <si>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</si>
  <si>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</si>
  <si>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</si>
  <si>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</si>
  <si>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</si>
  <si>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</si>
  <si>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</si>
  <si>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</si>
  <si>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</si>
  <si>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</si>
  <si>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</si>
  <si>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</si>
  <si>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</si>
  <si>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</si>
  <si>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</si>
  <si>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</si>
  <si>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</si>
  <si>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</si>
  <si>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</si>
  <si>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</si>
  <si>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</si>
  <si>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</si>
  <si>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</si>
  <si>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</si>
  <si>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</si>
  <si>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</si>
  <si>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</si>
  <si>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</si>
  <si>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</si>
  <si>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</si>
  <si>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</si>
  <si>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</si>
  <si>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</si>
  <si>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</si>
  <si>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</si>
  <si>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</si>
  <si>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</si>
  <si>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</si>
  <si>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</si>
  <si>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</si>
  <si>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</si>
  <si>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</si>
  <si>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</si>
  <si>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</si>
  <si>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</si>
  <si>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</si>
  <si>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</si>
  <si>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</si>
  <si>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</si>
  <si>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</si>
  <si>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</si>
  <si>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</si>
  <si>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</si>
  <si>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</si>
  <si>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横浜市港北区高田町2584</t>
    <rPh sb="0" eb="9">
      <t>ヨコハマシコウホククタカタチョウ</t>
    </rPh>
    <phoneticPr fontId="3"/>
  </si>
  <si>
    <t>有限会社亀の子興業　代表取締役　金子勇夫</t>
    <rPh sb="0" eb="5">
      <t>ユウゲンガイシャカメ</t>
    </rPh>
    <rPh sb="6" eb="9">
      <t>ココウギョウ</t>
    </rPh>
    <rPh sb="10" eb="15">
      <t>ダイヒョウトリシマリヤク</t>
    </rPh>
    <rPh sb="16" eb="20">
      <t>カネコイサオ</t>
    </rPh>
    <phoneticPr fontId="3"/>
  </si>
  <si>
    <t>045-534-8958</t>
    <phoneticPr fontId="3"/>
  </si>
  <si>
    <t>有限会社亀の子興業</t>
    <rPh sb="0" eb="5">
      <t>ユウゲンガイシャカメ</t>
    </rPh>
    <rPh sb="6" eb="9">
      <t>ココウギョウ</t>
    </rPh>
    <phoneticPr fontId="3"/>
  </si>
  <si>
    <t>解体工事業</t>
    <rPh sb="0" eb="4">
      <t>カイタイコウジ</t>
    </rPh>
    <rPh sb="4" eb="5">
      <t>ギョウ</t>
    </rPh>
    <phoneticPr fontId="3"/>
  </si>
  <si>
    <t>令和 8  年 6  月 29   日</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</si>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</sst>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41" zoomScaleNormal="100" zoomScaleSheetLayoutView="100" workbookViewId="0">
      <selection activeCell="C29" sqref="C29:O2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472</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471</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466</v>
      </c>
      <c r="K39" s="492"/>
      <c r="L39" s="493"/>
      <c r="M39" s="493"/>
      <c r="N39" s="493"/>
      <c r="O39" s="494"/>
      <c r="Q39" s="20"/>
      <c r="R39" s="20"/>
    </row>
    <row r="40" spans="1:19" ht="26.25" customHeight="1">
      <c r="C40" s="78"/>
      <c r="H40" s="23" t="s">
        <v>7</v>
      </c>
      <c r="I40" s="23"/>
      <c r="J40" s="492" t="s">
        <v>467</v>
      </c>
      <c r="K40" s="492"/>
      <c r="L40" s="493"/>
      <c r="M40" s="493"/>
      <c r="N40" s="493"/>
      <c r="O40" s="494"/>
    </row>
    <row r="41" spans="1:19">
      <c r="C41" s="78"/>
      <c r="J41" s="21" t="s">
        <v>8</v>
      </c>
      <c r="O41" s="79"/>
    </row>
    <row r="42" spans="1:19">
      <c r="C42" s="78"/>
      <c r="J42" s="24" t="s">
        <v>9</v>
      </c>
      <c r="K42" s="24"/>
      <c r="L42" s="495" t="s">
        <v>468</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469</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7065</v>
      </c>
      <c r="N48" s="519"/>
      <c r="O48" s="520"/>
    </row>
    <row r="49" spans="3:21" ht="18" customHeight="1">
      <c r="C49" s="469" t="s">
        <v>11</v>
      </c>
      <c r="D49" s="501"/>
      <c r="E49" s="502"/>
      <c r="F49" s="488" t="s">
        <v>466</v>
      </c>
      <c r="G49" s="489"/>
      <c r="H49" s="489"/>
      <c r="I49" s="489"/>
      <c r="J49" s="489"/>
      <c r="K49" s="489"/>
      <c r="L49" s="126" t="s">
        <v>172</v>
      </c>
      <c r="M49" s="386"/>
      <c r="N49" s="521" t="s">
        <v>468</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470</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190</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10</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1880</v>
      </c>
      <c r="I63" s="240" t="s">
        <v>4</v>
      </c>
      <c r="J63" s="537" t="s">
        <v>324</v>
      </c>
      <c r="K63" s="538"/>
      <c r="L63" s="539"/>
      <c r="M63" s="535">
        <f>+別紙!AA14</f>
        <v>1880</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1480</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有限会社亀の子興業</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AT23" sqref="AT23:AV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30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v>30</v>
      </c>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30</v>
      </c>
      <c r="E24" s="596"/>
      <c r="F24" s="596"/>
      <c r="G24" s="194" t="s">
        <v>198</v>
      </c>
      <c r="H24" s="585">
        <f>+F12</f>
        <v>30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30</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30</v>
      </c>
      <c r="Q27" s="645"/>
      <c r="R27" s="645"/>
      <c r="S27" s="645"/>
      <c r="T27" s="44" t="s">
        <v>38</v>
      </c>
      <c r="U27" s="64"/>
      <c r="V27" s="64"/>
      <c r="Y27" s="62" t="s">
        <v>39</v>
      </c>
      <c r="Z27" s="65"/>
      <c r="AH27" s="53"/>
      <c r="AI27" s="53"/>
      <c r="AJ27" s="53"/>
      <c r="AK27" s="53"/>
      <c r="AL27" s="615">
        <f>+AH18+P27</f>
        <v>30</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30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30</v>
      </c>
      <c r="E29" s="596"/>
      <c r="F29" s="596"/>
      <c r="G29" s="194" t="s">
        <v>198</v>
      </c>
      <c r="H29" s="585">
        <f>+AL27</f>
        <v>30</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30</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30</v>
      </c>
      <c r="E31" s="596"/>
      <c r="F31" s="596"/>
      <c r="G31" s="194" t="s">
        <v>198</v>
      </c>
      <c r="H31" s="585">
        <f>+AS24</f>
        <v>30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9"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7"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250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250</v>
      </c>
      <c r="E24" s="596"/>
      <c r="F24" s="596"/>
      <c r="G24" s="194" t="s">
        <v>198</v>
      </c>
      <c r="H24" s="585">
        <f>+F12</f>
        <v>250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250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250</v>
      </c>
      <c r="Q27" s="645"/>
      <c r="R27" s="645"/>
      <c r="S27" s="645"/>
      <c r="T27" s="44" t="s">
        <v>38</v>
      </c>
      <c r="U27" s="64"/>
      <c r="V27" s="64"/>
      <c r="Y27" s="62" t="s">
        <v>39</v>
      </c>
      <c r="Z27" s="65"/>
      <c r="AH27" s="53"/>
      <c r="AI27" s="53"/>
      <c r="AJ27" s="53"/>
      <c r="AK27" s="53"/>
      <c r="AL27" s="615">
        <f>+AH18+P27</f>
        <v>250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250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250</v>
      </c>
      <c r="E29" s="596"/>
      <c r="F29" s="596"/>
      <c r="G29" s="194" t="s">
        <v>198</v>
      </c>
      <c r="H29" s="585">
        <f>+AL27</f>
        <v>250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250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250</v>
      </c>
      <c r="E31" s="596"/>
      <c r="F31" s="596"/>
      <c r="G31" s="194" t="s">
        <v>198</v>
      </c>
      <c r="H31" s="585">
        <f>+AS24</f>
        <v>250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8"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1200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1200</v>
      </c>
      <c r="E24" s="596"/>
      <c r="F24" s="596"/>
      <c r="G24" s="194" t="s">
        <v>198</v>
      </c>
      <c r="H24" s="585">
        <f>+F12</f>
        <v>1200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1200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1200</v>
      </c>
      <c r="Q27" s="645"/>
      <c r="R27" s="645"/>
      <c r="S27" s="645"/>
      <c r="T27" s="44" t="s">
        <v>38</v>
      </c>
      <c r="U27" s="64"/>
      <c r="V27" s="64"/>
      <c r="Y27" s="62" t="s">
        <v>39</v>
      </c>
      <c r="Z27" s="65"/>
      <c r="AH27" s="53"/>
      <c r="AI27" s="53"/>
      <c r="AJ27" s="53"/>
      <c r="AK27" s="53"/>
      <c r="AL27" s="615">
        <f>+AH18+P27</f>
        <v>1200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1200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1200</v>
      </c>
      <c r="E29" s="596"/>
      <c r="F29" s="596"/>
      <c r="G29" s="194" t="s">
        <v>198</v>
      </c>
      <c r="H29" s="585">
        <f>+AL27</f>
        <v>1200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1200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1200</v>
      </c>
      <c r="E31" s="596"/>
      <c r="F31" s="596"/>
      <c r="G31" s="194" t="s">
        <v>198</v>
      </c>
      <c r="H31" s="585">
        <f>+AS24</f>
        <v>1200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有限会社亀の子興業</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400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400</v>
      </c>
      <c r="E24" s="596"/>
      <c r="F24" s="596"/>
      <c r="G24" s="194" t="s">
        <v>198</v>
      </c>
      <c r="H24" s="585">
        <f>+F12</f>
        <v>400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400</v>
      </c>
      <c r="Q27" s="645"/>
      <c r="R27" s="645"/>
      <c r="S27" s="645"/>
      <c r="T27" s="44" t="s">
        <v>38</v>
      </c>
      <c r="U27" s="64"/>
      <c r="V27" s="64"/>
      <c r="Y27" s="62" t="s">
        <v>39</v>
      </c>
      <c r="Z27" s="65"/>
      <c r="AH27" s="53"/>
      <c r="AI27" s="53"/>
      <c r="AJ27" s="53"/>
      <c r="AK27" s="53"/>
      <c r="AL27" s="615">
        <f>+AH18+P27</f>
        <v>400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400</v>
      </c>
      <c r="E29" s="596"/>
      <c r="F29" s="596"/>
      <c r="G29" s="194" t="s">
        <v>198</v>
      </c>
      <c r="H29" s="585">
        <f>+AL27</f>
        <v>400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400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2"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有限会社亀の子興業</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30</v>
      </c>
      <c r="M9" s="319">
        <f>IF(OR(ｷ.紙くず!D24&gt;0,ｷ.紙くず!D24&lt;0),ｷ.紙くず!D24,IF(M$19&gt;0,"0",0))</f>
        <v>0</v>
      </c>
      <c r="N9" s="319">
        <f>IF(OR(ｸ.木くず!D24&gt;0,ｸ.木くず!D24&lt;0),ｸ.木くず!D24,IF(N$19&gt;0,"0",0))</f>
        <v>250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1200</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400</v>
      </c>
      <c r="AA9" s="321">
        <f>IF(SUM(G9:Z9)&gt;0,SUM(G9:Z9),IF(AA$19&gt;0,"0",0))</f>
        <v>1880</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30</v>
      </c>
      <c r="M14" s="325">
        <f>IF(OR(ｷ.紙くず!D29&gt;0,ｷ.紙くず!D29&lt;0),ｷ.紙くず!D29,IF(M$19&gt;0,"0",0))</f>
        <v>0</v>
      </c>
      <c r="N14" s="325">
        <f>IF(OR(ｸ.木くず!D29&gt;0,ｸ.木くず!D29&lt;0),ｸ.木くず!D29,IF(N$19&gt;0,"0",0))</f>
        <v>250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1200</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400</v>
      </c>
      <c r="AA14" s="327">
        <f t="shared" si="0"/>
        <v>1880</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30</v>
      </c>
      <c r="M16" s="325">
        <f>IF(OR(ｷ.紙くず!D31&gt;0,ｷ.紙くず!D31&lt;0),ｷ.紙くず!D31,IF(M$19&gt;0,"0",0))</f>
        <v>0</v>
      </c>
      <c r="N16" s="325">
        <f>IF(OR(ｸ.木くず!D31&gt;0,ｸ.木くず!D31&lt;0),ｸ.木くず!D31,IF(N$19&gt;0,"0",0))</f>
        <v>250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1200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f t="shared" si="0"/>
        <v>1480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30</v>
      </c>
      <c r="M19" s="331">
        <f t="shared" si="1"/>
        <v>0</v>
      </c>
      <c r="N19" s="331">
        <f t="shared" si="1"/>
        <v>250</v>
      </c>
      <c r="O19" s="331">
        <f t="shared" si="1"/>
        <v>0</v>
      </c>
      <c r="P19" s="331">
        <f t="shared" si="1"/>
        <v>0</v>
      </c>
      <c r="Q19" s="331">
        <f t="shared" si="1"/>
        <v>0</v>
      </c>
      <c r="R19" s="331">
        <f t="shared" si="1"/>
        <v>0</v>
      </c>
      <c r="S19" s="331">
        <f t="shared" si="1"/>
        <v>0</v>
      </c>
      <c r="T19" s="331">
        <f t="shared" si="1"/>
        <v>1200</v>
      </c>
      <c r="U19" s="331">
        <f t="shared" si="1"/>
        <v>0</v>
      </c>
      <c r="V19" s="331">
        <f t="shared" si="1"/>
        <v>0</v>
      </c>
      <c r="W19" s="331">
        <f t="shared" si="1"/>
        <v>0</v>
      </c>
      <c r="X19" s="331">
        <f t="shared" si="1"/>
        <v>0</v>
      </c>
      <c r="Y19" s="331">
        <f t="shared" si="1"/>
        <v>0</v>
      </c>
      <c r="Z19" s="332">
        <f t="shared" si="1"/>
        <v>400</v>
      </c>
      <c r="AA19" s="333">
        <f t="shared" ref="AA19:AA25" si="2">SUM(G19:Z19)</f>
        <v>1880</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30</v>
      </c>
      <c r="M41" s="367">
        <f t="shared" si="8"/>
        <v>0</v>
      </c>
      <c r="N41" s="367">
        <f t="shared" si="8"/>
        <v>250</v>
      </c>
      <c r="O41" s="367">
        <f t="shared" si="8"/>
        <v>0</v>
      </c>
      <c r="P41" s="367">
        <f t="shared" si="8"/>
        <v>0</v>
      </c>
      <c r="Q41" s="367">
        <f t="shared" si="8"/>
        <v>0</v>
      </c>
      <c r="R41" s="367">
        <f t="shared" si="8"/>
        <v>0</v>
      </c>
      <c r="S41" s="367">
        <f t="shared" si="8"/>
        <v>0</v>
      </c>
      <c r="T41" s="367">
        <f t="shared" si="8"/>
        <v>1200</v>
      </c>
      <c r="U41" s="367">
        <f t="shared" si="8"/>
        <v>0</v>
      </c>
      <c r="V41" s="367">
        <f t="shared" si="8"/>
        <v>0</v>
      </c>
      <c r="W41" s="367">
        <f t="shared" si="8"/>
        <v>0</v>
      </c>
      <c r="X41" s="367">
        <f t="shared" si="8"/>
        <v>0</v>
      </c>
      <c r="Y41" s="367">
        <f t="shared" si="8"/>
        <v>0</v>
      </c>
      <c r="Z41" s="368">
        <f t="shared" si="8"/>
        <v>400</v>
      </c>
      <c r="AA41" s="369">
        <f t="shared" si="4"/>
        <v>1880</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30</v>
      </c>
      <c r="M42" s="358">
        <f t="shared" si="9"/>
        <v>0</v>
      </c>
      <c r="N42" s="358">
        <f t="shared" si="9"/>
        <v>250</v>
      </c>
      <c r="O42" s="358">
        <f t="shared" si="9"/>
        <v>0</v>
      </c>
      <c r="P42" s="358">
        <f t="shared" si="9"/>
        <v>0</v>
      </c>
      <c r="Q42" s="358">
        <f t="shared" si="9"/>
        <v>0</v>
      </c>
      <c r="R42" s="358">
        <f t="shared" si="9"/>
        <v>0</v>
      </c>
      <c r="S42" s="358">
        <f t="shared" si="9"/>
        <v>0</v>
      </c>
      <c r="T42" s="358">
        <f t="shared" si="9"/>
        <v>1200</v>
      </c>
      <c r="U42" s="358">
        <f t="shared" si="9"/>
        <v>0</v>
      </c>
      <c r="V42" s="358">
        <f t="shared" si="9"/>
        <v>0</v>
      </c>
      <c r="W42" s="358">
        <f t="shared" si="9"/>
        <v>0</v>
      </c>
      <c r="X42" s="358">
        <f t="shared" si="9"/>
        <v>0</v>
      </c>
      <c r="Y42" s="358">
        <f t="shared" si="9"/>
        <v>0</v>
      </c>
      <c r="Z42" s="359">
        <f t="shared" si="9"/>
        <v>0</v>
      </c>
      <c r="AA42" s="360">
        <f t="shared" si="4"/>
        <v>1480</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30</v>
      </c>
      <c r="M43" s="361">
        <f>+ｷ.紙くず!$AA$28</f>
        <v>0</v>
      </c>
      <c r="N43" s="361">
        <f>+ｸ.木くず!$AA$28</f>
        <v>250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1200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1480</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400</v>
      </c>
      <c r="AA46" s="366">
        <f>SUM(G46:Z46)</f>
        <v>400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30</v>
      </c>
      <c r="M47" s="370">
        <f>+ｷ.紙くず!$AL$27</f>
        <v>0</v>
      </c>
      <c r="N47" s="370">
        <f>+ｸ.木くず!$AL$27</f>
        <v>250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1200</v>
      </c>
      <c r="U47" s="370">
        <f>+ｿ.鉱さい!$AL$27</f>
        <v>0</v>
      </c>
      <c r="V47" s="370">
        <f>+ﾀ.がれき類!$AL$27</f>
        <v>0</v>
      </c>
      <c r="W47" s="370">
        <f>+ﾁ.動物のふん尿!$AL$27</f>
        <v>0</v>
      </c>
      <c r="X47" s="370">
        <f>+ﾂ.動物の死体!$AL$27</f>
        <v>0</v>
      </c>
      <c r="Y47" s="370">
        <f>+ﾃ.ばいじん!$AL$27</f>
        <v>0</v>
      </c>
      <c r="Z47" s="371">
        <f>+ﾄ.混合廃棄物その他!$AL$27</f>
        <v>400</v>
      </c>
      <c r="AA47" s="372">
        <f t="shared" si="4"/>
        <v>1880</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30</v>
      </c>
      <c r="M49" s="422">
        <f>+ｷ.紙くず!$AS$24</f>
        <v>0</v>
      </c>
      <c r="N49" s="422">
        <f>+ｸ.木くず!$AS$24</f>
        <v>250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1200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1480</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30</v>
      </c>
      <c r="M53" s="419"/>
      <c r="N53" s="419"/>
      <c r="O53" s="419"/>
      <c r="P53" s="419"/>
      <c r="Q53" s="419"/>
      <c r="R53" s="419"/>
      <c r="S53" s="419"/>
      <c r="T53" s="419"/>
      <c r="U53" s="419"/>
      <c r="V53" s="419"/>
      <c r="W53" s="419"/>
      <c r="X53" s="419"/>
      <c r="Y53" s="419"/>
      <c r="Z53" s="434"/>
      <c r="AA53" s="426">
        <f t="shared" si="4"/>
        <v>30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60</v>
      </c>
      <c r="M63" s="406">
        <f t="shared" si="10"/>
        <v>0</v>
      </c>
      <c r="N63" s="406">
        <f t="shared" si="10"/>
        <v>500</v>
      </c>
      <c r="O63" s="406">
        <f t="shared" si="10"/>
        <v>0</v>
      </c>
      <c r="P63" s="406">
        <f t="shared" si="10"/>
        <v>0</v>
      </c>
      <c r="Q63" s="406">
        <f t="shared" si="10"/>
        <v>0</v>
      </c>
      <c r="R63" s="406">
        <f t="shared" si="10"/>
        <v>0</v>
      </c>
      <c r="S63" s="406">
        <f t="shared" si="10"/>
        <v>0</v>
      </c>
      <c r="T63" s="406">
        <f t="shared" si="10"/>
        <v>2400</v>
      </c>
      <c r="U63" s="406">
        <f t="shared" si="10"/>
        <v>0</v>
      </c>
      <c r="V63" s="406">
        <f t="shared" si="10"/>
        <v>0</v>
      </c>
      <c r="W63" s="406">
        <f t="shared" si="10"/>
        <v>0</v>
      </c>
      <c r="X63" s="406">
        <f t="shared" si="10"/>
        <v>0</v>
      </c>
      <c r="Y63" s="406">
        <f t="shared" si="10"/>
        <v>0</v>
      </c>
      <c r="Z63" s="406">
        <f t="shared" si="10"/>
        <v>800</v>
      </c>
      <c r="AA63" s="407">
        <f>+AA9+AA19+AA20</f>
        <v>3760</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  年 6  月 29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横浜市港北区高田町2584</v>
      </c>
      <c r="K16" s="793"/>
      <c r="L16" s="794"/>
      <c r="M16" s="794"/>
      <c r="N16" s="794"/>
      <c r="O16" s="795"/>
    </row>
    <row r="17" spans="1:15" ht="26.25" customHeight="1">
      <c r="C17" s="78"/>
      <c r="H17" s="23" t="s">
        <v>7</v>
      </c>
      <c r="I17" s="23"/>
      <c r="J17" s="793" t="str">
        <f>+表紙!J40</f>
        <v>有限会社亀の子興業　代表取締役　金子勇夫</v>
      </c>
      <c r="K17" s="793"/>
      <c r="L17" s="794"/>
      <c r="M17" s="794"/>
      <c r="N17" s="794"/>
      <c r="O17" s="795"/>
    </row>
    <row r="18" spans="1:15">
      <c r="C18" s="78"/>
      <c r="J18" s="21" t="s">
        <v>8</v>
      </c>
      <c r="O18" s="79"/>
    </row>
    <row r="19" spans="1:15">
      <c r="C19" s="78"/>
      <c r="J19" s="24" t="s">
        <v>9</v>
      </c>
      <c r="K19" s="24"/>
      <c r="L19" s="759" t="str">
        <f>IF(+表紙!L42="","",+表紙!L42)</f>
        <v>045-534-8958</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有限会社亀の子興業</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7065</v>
      </c>
      <c r="N25" s="783"/>
      <c r="O25" s="784"/>
    </row>
    <row r="26" spans="1:15" ht="18" customHeight="1">
      <c r="C26" s="469" t="s">
        <v>11</v>
      </c>
      <c r="D26" s="501"/>
      <c r="E26" s="502"/>
      <c r="F26" s="769" t="str">
        <f>+表紙!F49</f>
        <v>横浜市港北区高田町2584</v>
      </c>
      <c r="G26" s="770"/>
      <c r="H26" s="770"/>
      <c r="I26" s="770"/>
      <c r="J26" s="770"/>
      <c r="K26" s="770"/>
      <c r="L26" s="126" t="s">
        <v>172</v>
      </c>
      <c r="M26" s="222"/>
      <c r="N26" s="773" t="str">
        <f>IF(+表紙!N49="","",+表紙!N49)</f>
        <v>045-534-8958</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解体工事業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190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10</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1880</v>
      </c>
      <c r="I40" s="240" t="s">
        <v>4</v>
      </c>
      <c r="J40" s="537" t="s">
        <v>324</v>
      </c>
      <c r="K40" s="538"/>
      <c r="L40" s="539"/>
      <c r="M40" s="754">
        <f>+表紙!M63</f>
        <v>1880</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1480</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2026-07-27T07:20:59Z</dcterms:created>
  <dcterms:modified xsi:type="dcterms:W3CDTF">2026-07-27T07:20:59Z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