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7F0BF8F2-BB37-412E-842B-BFE42115E747}" xr6:coauthVersionLast="47" xr6:coauthVersionMax="47" xr10:uidLastSave="{00000000-0000-0000-0000-000000000000}"/>
  <bookViews>
    <workbookView xWindow="-120" yWindow="-120" windowWidth="20730" windowHeight="11040" tabRatio="808" firstSheet="15"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M49" i="94"/>
  <c r="Y18" i="91"/>
  <c r="P16" i="91" s="1"/>
  <c r="X58" i="94" s="1"/>
  <c r="P41" i="94" l="1"/>
  <c r="H31" i="74"/>
  <c r="H49" i="94"/>
  <c r="N49" i="94"/>
  <c r="H31" i="76"/>
  <c r="J49" i="94"/>
  <c r="H31" i="77"/>
  <c r="K49" i="94"/>
  <c r="W49" i="94"/>
  <c r="H36" i="78"/>
  <c r="H37" i="78"/>
  <c r="H24" i="78"/>
  <c r="H31" i="2"/>
  <c r="Q36" i="94"/>
  <c r="Q35" i="94" s="1"/>
  <c r="Q26" i="94" s="1"/>
  <c r="Q27" i="94" s="1"/>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9" l="1"/>
  <c r="P16" i="75"/>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<sst xmlns="http://schemas.openxmlformats.org/spreadsheetml/2006/main" count="3304" uniqueCount="471">
  <si>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</si>
  <si>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</si>
  <si>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</si>
  <si>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</si>
  <si>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</si>
  <si>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</si>
  <si>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</si>
  <si>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</si>
  <si>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</si>
  <si>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</si>
  <si>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</si>
  <si>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</si>
  <si>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</si>
  <si>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</si>
  <si>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</si>
  <si>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</si>
  <si>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</si>
  <si>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</si>
  <si>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</si>
  <si>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</si>
  <si>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</si>
  <si>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</si>
  <si>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</si>
  <si>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</si>
  <si>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</si>
  <si>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</si>
  <si>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</si>
  <si>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</si>
  <si>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</si>
  <si>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</si>
  <si>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</si>
  <si>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</si>
  <si>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</si>
  <si>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</si>
  <si>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</si>
  <si>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</si>
  <si>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</si>
  <si>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</si>
  <si>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</si>
  <si>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</si>
  <si>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</si>
  <si>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</si>
  <si>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</si>
  <si>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</si>
  <si>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</si>
  <si>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</si>
  <si>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</si>
  <si>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</si>
  <si>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</si>
  <si>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</si>
  <si>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</si>
  <si>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</si>
  <si>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</si>
  <si>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</si>
  <si>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</si>
  <si>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</si>
  <si>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</si>
  <si>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</si>
  <si>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</si>
  <si>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</si>
  <si>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</si>
  <si>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</si>
  <si>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</si>
  <si>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</si>
  <si>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</si>
  <si>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</si>
  <si>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</si>
  <si>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</si>
  <si>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</si>
  <si>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</si>
  <si>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</si>
  <si>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</si>
  <si>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</si>
  <si>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</si>
  <si>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</si>
  <si>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</si>
  <si>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</si>
  <si>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</si>
  <si>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</si>
  <si>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</si>
  <si>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</si>
  <si>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</si>
  <si>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</si>
  <si>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</si>
  <si>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</si>
  <si>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</si>
  <si>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</si>
  <si>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</si>
  <si>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</si>
  <si>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</si>
  <si>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</si>
  <si>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</si>
  <si>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</si>
  <si>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</si>
  <si>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</si>
  <si>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</si>
  <si>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</si>
  <si>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</si>
  <si>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</si>
  <si>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</si>
  <si>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</si>
  <si>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</si>
  <si>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</si>
  <si>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</si>
  <si>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</si>
  <si>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</si>
  <si>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</si>
  <si>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</si>
  <si>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</si>
  <si>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</si>
  <si>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</si>
  <si>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</si>
  <si>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</si>
  <si>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</si>
  <si>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</si>
  <si>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</si>
  <si>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</si>
  <si>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</si>
  <si>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</si>
  <si>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</si>
  <si>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</si>
  <si>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</si>
  <si>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</si>
  <si>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</si>
  <si>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</si>
  <si>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</si>
  <si>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</si>
  <si>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</si>
  <si>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</si>
  <si>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</si>
  <si>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</si>
  <si>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</si>
  <si>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</si>
  <si>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</si>
  <si>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</si>
  <si>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</si>
  <si>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</si>
  <si>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</si>
  <si>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</si>
  <si>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</si>
  <si>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</si>
  <si>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</si>
  <si>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</si>
  <si>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</si>
  <si>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</si>
  <si>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</si>
  <si>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</si>
  <si>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</si>
  <si>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</si>
  <si>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</si>
  <si>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</si>
  <si>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</si>
  <si>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</si>
  <si>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</si>
  <si>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</si>
  <si>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</si>
  <si>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</si>
  <si>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</si>
  <si>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</si>
  <si>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</si>
  <si>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</si>
  <si>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</si>
  <si>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</si>
  <si>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</si>
  <si>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</si>
  <si>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</si>
  <si>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</si>
  <si>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</si>
  <si>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</si>
  <si>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</si>
  <si>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</si>
  <si>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</si>
  <si>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</si>
  <si>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</si>
  <si>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</si>
  <si>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</si>
  <si>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</si>
  <si>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</si>
  <si>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</si>
  <si>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</si>
  <si>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</si>
  <si>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</si>
  <si>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</si>
  <si>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</si>
  <si>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</si>
  <si>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</si>
  <si>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</si>
  <si>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</si>
  <si>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</si>
  <si>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</si>
  <si>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</si>
  <si>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</si>
  <si>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</si>
  <si>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</si>
  <si>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</si>
  <si>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</si>
  <si>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</si>
  <si>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</si>
  <si>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</si>
  <si>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</si>
  <si>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</si>
  <si>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</si>
  <si>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</si>
  <si>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</si>
  <si>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</si>
  <si>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</si>
  <si>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</si>
  <si>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</si>
  <si>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</si>
  <si>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</si>
  <si>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</si>
  <si>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</si>
  <si>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</si>
  <si>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</si>
  <si>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</si>
  <si>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</si>
  <si>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</si>
  <si>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</si>
  <si>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</si>
  <si>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</si>
  <si>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</si>
  <si>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</si>
  <si>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</si>
  <si>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</si>
  <si>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</si>
  <si>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</si>
  <si>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</si>
  <si>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</si>
  <si>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</si>
  <si>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</si>
  <si>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</si>
  <si>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</si>
  <si>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</si>
  <si>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</si>
  <si>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</si>
  <si>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</si>
  <si>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</si>
  <si>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</si>
  <si>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</si>
  <si>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</si>
  <si>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</si>
  <si>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</si>
  <si>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</si>
  <si>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</si>
  <si>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</si>
  <si>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</si>
  <si>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</si>
  <si>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</si>
  <si>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</si>
  <si>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</si>
  <si>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</si>
  <si>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</si>
  <si>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</si>
  <si>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</si>
  <si>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</si>
  <si>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</si>
  <si>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</si>
  <si>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</si>
  <si>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</si>
  <si>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</si>
  <si>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</si>
  <si>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</si>
  <si>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</si>
  <si>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</si>
  <si>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</si>
  <si>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</si>
  <si>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</si>
  <si>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</si>
  <si>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</si>
  <si>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</si>
  <si>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</si>
  <si>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</si>
  <si>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</si>
  <si>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</si>
  <si>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</si>
  <si>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</si>
  <si>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</si>
  <si>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</si>
  <si>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</si>
  <si>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</si>
  <si>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</si>
  <si>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</si>
  <si>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</si>
  <si>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</si>
  <si>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</si>
  <si>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</si>
  <si>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</si>
  <si>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</si>
  <si>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</si>
  <si>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</si>
  <si>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</si>
  <si>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</si>
  <si>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</si>
  <si>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</si>
  <si>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</si>
  <si>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</si>
  <si>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</si>
  <si>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</si>
  <si>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</si>
  <si>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</si>
  <si>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</si>
  <si>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</si>
  <si>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</si>
  <si>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</si>
  <si>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</si>
  <si>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</si>
  <si>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</si>
  <si>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</si>
  <si>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</si>
  <si>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</si>
  <si>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</si>
  <si>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</si>
  <si>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</si>
  <si>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</si>
  <si>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</si>
  <si>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</si>
  <si>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</si>
  <si>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</si>
  <si>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</si>
  <si>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</si>
  <si>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</si>
  <si>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</si>
  <si>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</si>
  <si>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</si>
  <si>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</si>
  <si>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</si>
  <si>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</si>
  <si>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</si>
  <si>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</si>
  <si>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</si>
  <si>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</si>
  <si>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</si>
  <si>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</si>
  <si>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</si>
  <si>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</si>
  <si>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</si>
  <si>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</si>
  <si>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</si>
  <si>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</si>
  <si>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</si>
  <si>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</si>
  <si>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</si>
  <si>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</si>
  <si>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</si>
  <si>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</si>
  <si>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</si>
  <si>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</si>
  <si>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</si>
  <si>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</si>
  <si>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</si>
  <si>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</si>
  <si>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</si>
  <si>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</si>
  <si>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</si>
  <si>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</si>
  <si>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</si>
  <si>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</si>
  <si>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</si>
  <si>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</si>
  <si>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</si>
  <si>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</si>
  <si>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</si>
  <si>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</si>
  <si>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</si>
  <si>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</si>
  <si>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</si>
  <si>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</si>
  <si>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</si>
  <si>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</si>
  <si>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</si>
  <si>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</si>
  <si>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</si>
  <si>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</si>
  <si>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</si>
  <si>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</si>
  <si>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</si>
  <si>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</si>
  <si>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</si>
  <si>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</si>
  <si>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</si>
  <si>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</si>
  <si>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</si>
  <si>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</si>
  <si>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</si>
  <si>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</si>
  <si>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</si>
  <si>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</si>
  <si>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</si>
  <si>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</si>
  <si>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</si>
  <si>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</si>
  <si>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</si>
  <si>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</si>
  <si>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</si>
  <si>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</si>
  <si>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</si>
  <si>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</si>
  <si>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</si>
  <si>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</si>
  <si>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</si>
  <si>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</si>
  <si>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</si>
  <si>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</si>
  <si>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</si>
  <si>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</si>
  <si>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</si>
  <si>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</si>
  <si>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</si>
  <si>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</si>
  <si>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</si>
  <si>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</si>
  <si>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</si>
  <si>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</si>
  <si>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</si>
  <si>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</si>
  <si>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</si>
  <si>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</si>
  <si>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</si>
  <si>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</si>
  <si>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</si>
  <si>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</si>
  <si>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</si>
  <si>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</si>
  <si>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</si>
  <si>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</si>
  <si>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</si>
  <si>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</si>
  <si>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</si>
  <si>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</si>
  <si>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</si>
  <si>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</si>
  <si>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</si>
  <si>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</si>
  <si>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</si>
  <si>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</si>
  <si>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</si>
  <si>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</si>
  <si>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</si>
  <si>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</si>
  <si>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</si>
  <si>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</si>
  <si>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</si>
  <si>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</si>
  <si>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</si>
  <si>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</si>
  <si>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</si>
  <si>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</si>
  <si>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</si>
  <si>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</si>
  <si>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</si>
  <si>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</si>
  <si>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</si>
  <si>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</si>
  <si>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</si>
  <si>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</si>
  <si>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</si>
  <si>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</si>
  <si>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</si>
  <si>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</si>
  <si>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</si>
  <si>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</si>
  <si>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</si>
  <si>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</si>
  <si>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横浜市港北区日吉本町２－４７－２７</t>
    <phoneticPr fontId="3"/>
  </si>
  <si>
    <t>河野建設株式会社 代表取締役　河野由美子</t>
    <phoneticPr fontId="3"/>
  </si>
  <si>
    <t>045-563-5005</t>
    <phoneticPr fontId="3"/>
  </si>
  <si>
    <t>河野建設株式会社</t>
    <phoneticPr fontId="3"/>
  </si>
  <si>
    <t>○</t>
  </si>
  <si>
    <t>神奈川県横浜市港北区日吉本町2-47-27</t>
    <phoneticPr fontId="3"/>
  </si>
  <si>
    <t>土木工事業</t>
    <rPh sb="0" eb="5">
      <t>ドボクコウジギョウ</t>
    </rPh>
    <phoneticPr fontId="3"/>
  </si>
  <si>
    <t>令和   7 年   8 月   20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</si>
</sst>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28"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467</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470</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463</v>
      </c>
      <c r="K39" s="480"/>
      <c r="L39" s="481"/>
      <c r="M39" s="481"/>
      <c r="N39" s="481"/>
      <c r="O39" s="482"/>
      <c r="Q39" s="20"/>
      <c r="R39" s="20"/>
    </row>
    <row r="40" spans="1:19" ht="26.25" customHeight="1">
      <c r="C40" s="78"/>
      <c r="H40" s="23" t="s">
        <v>7</v>
      </c>
      <c r="I40" s="23"/>
      <c r="J40" s="480" t="s">
        <v>464</v>
      </c>
      <c r="K40" s="480"/>
      <c r="L40" s="481"/>
      <c r="M40" s="481"/>
      <c r="N40" s="481"/>
      <c r="O40" s="482"/>
    </row>
    <row r="41" spans="1:19">
      <c r="C41" s="78"/>
      <c r="J41" s="21" t="s">
        <v>8</v>
      </c>
      <c r="O41" s="79"/>
    </row>
    <row r="42" spans="1:19">
      <c r="C42" s="78"/>
      <c r="J42" s="24" t="s">
        <v>9</v>
      </c>
      <c r="K42" s="24"/>
      <c r="L42" s="483" t="s">
        <v>465</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7058</v>
      </c>
      <c r="N48" s="507"/>
      <c r="O48" s="508"/>
    </row>
    <row r="49" spans="3:21" ht="18" customHeight="1">
      <c r="C49" s="457" t="s">
        <v>11</v>
      </c>
      <c r="D49" s="489"/>
      <c r="E49" s="490"/>
      <c r="F49" s="476" t="s">
        <v>468</v>
      </c>
      <c r="G49" s="477"/>
      <c r="H49" s="477"/>
      <c r="I49" s="477"/>
      <c r="J49" s="477"/>
      <c r="K49" s="477"/>
      <c r="L49" s="126" t="s">
        <v>172</v>
      </c>
      <c r="M49" s="386"/>
      <c r="N49" s="509" t="s">
        <v>465</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411</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14</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5911.3</v>
      </c>
      <c r="I63" s="240" t="s">
        <v>4</v>
      </c>
      <c r="J63" s="525" t="s">
        <v>324</v>
      </c>
      <c r="K63" s="526"/>
      <c r="L63" s="527"/>
      <c r="M63" s="523">
        <f>+別紙!AA14</f>
        <v>5898.3</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t="str">
        <f>+別紙!AA16</f>
        <v>0</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3"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91</v>
      </c>
      <c r="E24" s="584"/>
      <c r="F24" s="584"/>
      <c r="G24" s="194" t="s">
        <v>198</v>
      </c>
      <c r="H24" s="573">
        <f>+F12</f>
        <v>91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91</v>
      </c>
      <c r="Q27" s="633"/>
      <c r="R27" s="633"/>
      <c r="S27" s="633"/>
      <c r="T27" s="44" t="s">
        <v>38</v>
      </c>
      <c r="U27" s="64"/>
      <c r="V27" s="64"/>
      <c r="Y27" s="62" t="s">
        <v>39</v>
      </c>
      <c r="Z27" s="65"/>
      <c r="AH27" s="53"/>
      <c r="AI27" s="53"/>
      <c r="AJ27" s="53"/>
      <c r="AK27" s="53"/>
      <c r="AL27" s="603">
        <f>+AH18+P27</f>
        <v>91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90</v>
      </c>
      <c r="E29" s="584"/>
      <c r="F29" s="584"/>
      <c r="G29" s="194" t="s">
        <v>198</v>
      </c>
      <c r="H29" s="573">
        <f>+AL27</f>
        <v>91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91</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3"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7.5</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6"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3755.5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5805.3</v>
      </c>
      <c r="E24" s="584"/>
      <c r="F24" s="584"/>
      <c r="G24" s="194" t="s">
        <v>198</v>
      </c>
      <c r="H24" s="573">
        <f>+F12</f>
        <v>3755.5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3755.5</v>
      </c>
      <c r="Q27" s="633"/>
      <c r="R27" s="633"/>
      <c r="S27" s="633"/>
      <c r="T27" s="44" t="s">
        <v>38</v>
      </c>
      <c r="U27" s="64"/>
      <c r="V27" s="64"/>
      <c r="Y27" s="62" t="s">
        <v>39</v>
      </c>
      <c r="Z27" s="65"/>
      <c r="AH27" s="53"/>
      <c r="AI27" s="53"/>
      <c r="AJ27" s="53"/>
      <c r="AK27" s="53"/>
      <c r="AL27" s="603">
        <f>+AH18+P27</f>
        <v>3755.5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5805.3</v>
      </c>
      <c r="E29" s="584"/>
      <c r="F29" s="584"/>
      <c r="G29" s="194" t="s">
        <v>198</v>
      </c>
      <c r="H29" s="573">
        <f>+AL27</f>
        <v>3755.5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3755.5</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河野建設株式会社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河野建設株式会社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7.5</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91</v>
      </c>
      <c r="T9" s="319">
        <f>IF(OR(ｾ.ｶﾞﾗｽ･ｺﾝｸﾘ･陶磁器くず!D24&gt;0,ｾ.ｶﾞﾗｽ･ｺﾝｸﾘ･陶磁器くず!D24&lt;0),ｾ.ｶﾞﾗｽ･ｺﾝｸﾘ･陶磁器くず!D24,IF(T$19&gt;0,"0",0))</f>
        <v>7.5</v>
      </c>
      <c r="U9" s="319">
        <f>IF(OR(ｿ.鉱さい!D24&gt;0,ｿ.鉱さい!D24&lt;0),ｿ.鉱さい!D24,IF(U$19&gt;0,"0",0))</f>
        <v>0</v>
      </c>
      <c r="V9" s="319">
        <f>IF(OR(ﾀ.がれき類!D24&gt;0,ﾀ.がれき類!D24&lt;0),ﾀ.がれき類!D24,IF(V$19&gt;0,"0",0))</f>
        <v>5805.3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5911.3</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3</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90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5805.3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5898.3</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t="str">
        <f t="shared" si="0"/>
        <v>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2.2999999999999998</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91</v>
      </c>
      <c r="T19" s="331">
        <f t="shared" si="1"/>
        <v>0</v>
      </c>
      <c r="U19" s="331">
        <f t="shared" si="1"/>
        <v>0</v>
      </c>
      <c r="V19" s="331">
        <f t="shared" si="1"/>
        <v>3755.5</v>
      </c>
      <c r="W19" s="331">
        <f t="shared" si="1"/>
        <v>0</v>
      </c>
      <c r="X19" s="331">
        <f t="shared" si="1"/>
        <v>0</v>
      </c>
      <c r="Y19" s="331">
        <f t="shared" si="1"/>
        <v>0</v>
      </c>
      <c r="Z19" s="332">
        <f t="shared" si="1"/>
        <v>0</v>
      </c>
      <c r="AA19" s="333">
        <f t="shared" ref="AA19:AA25" si="2">SUM(G19:Z19)</f>
        <v>3848.8</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2.2999999999999998</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91</v>
      </c>
      <c r="T41" s="367">
        <f t="shared" si="8"/>
        <v>0</v>
      </c>
      <c r="U41" s="367">
        <f t="shared" si="8"/>
        <v>0</v>
      </c>
      <c r="V41" s="367">
        <f t="shared" si="8"/>
        <v>3755.5</v>
      </c>
      <c r="W41" s="367">
        <f t="shared" si="8"/>
        <v>0</v>
      </c>
      <c r="X41" s="367">
        <f t="shared" si="8"/>
        <v>0</v>
      </c>
      <c r="Y41" s="367">
        <f t="shared" si="8"/>
        <v>0</v>
      </c>
      <c r="Z41" s="368">
        <f t="shared" si="8"/>
        <v>0</v>
      </c>
      <c r="AA41" s="369">
        <f t="shared" si="4"/>
        <v>3848.8</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2.2999999999999998</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91</v>
      </c>
      <c r="T46" s="364">
        <f>+ｾ.ｶﾞﾗｽ･ｺﾝｸﾘ･陶磁器くず!$R$33</f>
        <v>0</v>
      </c>
      <c r="U46" s="364">
        <f>+ｿ.鉱さい!$R$33</f>
        <v>0</v>
      </c>
      <c r="V46" s="364">
        <f>+ﾀ.がれき類!$R$33</f>
        <v>3755.5</v>
      </c>
      <c r="W46" s="364">
        <f>+ﾁ.動物のふん尿!$R$33</f>
        <v>0</v>
      </c>
      <c r="X46" s="364">
        <f>+ﾂ.動物の死体!$R$33</f>
        <v>0</v>
      </c>
      <c r="Y46" s="364">
        <f>+ﾃ.ばいじん!$R$33</f>
        <v>0</v>
      </c>
      <c r="Z46" s="365">
        <f>+ﾄ.混合廃棄物その他!$R$33</f>
        <v>0</v>
      </c>
      <c r="AA46" s="366">
        <f>SUM(G46:Z46)</f>
        <v>3848.8</v>
      </c>
    </row>
    <row r="47" spans="2:27" ht="20.45" customHeight="1">
      <c r="B47" s="167"/>
      <c r="C47" s="122" t="s">
        <v>237</v>
      </c>
      <c r="D47" s="726" t="s">
        <v>294</v>
      </c>
      <c r="E47" s="726"/>
      <c r="F47" s="727"/>
      <c r="G47" s="370">
        <f>+ｱ.燃え殻!$AL$27</f>
        <v>0</v>
      </c>
      <c r="H47" s="370">
        <f>+ｲ.汚泥!$AL$27</f>
        <v>2.2999999999999998</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91</v>
      </c>
      <c r="T47" s="370">
        <f>+ｾ.ｶﾞﾗｽ･ｺﾝｸﾘ･陶磁器くず!$AL$27</f>
        <v>0</v>
      </c>
      <c r="U47" s="370">
        <f>+ｿ.鉱さい!$AL$27</f>
        <v>0</v>
      </c>
      <c r="V47" s="370">
        <f>+ﾀ.がれき類!$AL$27</f>
        <v>3755.5</v>
      </c>
      <c r="W47" s="370">
        <f>+ﾁ.動物のふん尿!$AL$27</f>
        <v>0</v>
      </c>
      <c r="X47" s="370">
        <f>+ﾂ.動物の死体!$AL$27</f>
        <v>0</v>
      </c>
      <c r="Y47" s="370">
        <f>+ﾃ.ばいじん!$AL$27</f>
        <v>0</v>
      </c>
      <c r="Z47" s="371">
        <f>+ﾄ.混合廃棄物その他!$AL$27</f>
        <v>0</v>
      </c>
      <c r="AA47" s="372">
        <f t="shared" si="4"/>
        <v>3848.8</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9.8000000000000007</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182</v>
      </c>
      <c r="T63" s="406">
        <f t="shared" si="10"/>
        <v>7.5</v>
      </c>
      <c r="U63" s="406">
        <f t="shared" si="10"/>
        <v>0</v>
      </c>
      <c r="V63" s="406">
        <f t="shared" si="10"/>
        <v>9560.7999999999993</v>
      </c>
      <c r="W63" s="406">
        <f t="shared" si="10"/>
        <v>0</v>
      </c>
      <c r="X63" s="406">
        <f t="shared" si="10"/>
        <v>0</v>
      </c>
      <c r="Y63" s="406">
        <f t="shared" si="10"/>
        <v>0</v>
      </c>
      <c r="Z63" s="406">
        <f t="shared" si="10"/>
        <v>0</v>
      </c>
      <c r="AA63" s="407">
        <f>+AA9+AA19+AA20</f>
        <v>9760.1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8 月   20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横浜市港北区日吉本町２－４７－２７</v>
      </c>
      <c r="K16" s="780"/>
      <c r="L16" s="781"/>
      <c r="M16" s="781"/>
      <c r="N16" s="781"/>
      <c r="O16" s="782"/>
    </row>
    <row r="17" spans="1:15" ht="26.25" customHeight="1">
      <c r="C17" s="78"/>
      <c r="H17" s="23" t="s">
        <v>7</v>
      </c>
      <c r="I17" s="23"/>
      <c r="J17" s="780" t="str">
        <f>+表紙!J40</f>
        <v>河野建設株式会社 代表取締役　河野由美子</v>
      </c>
      <c r="K17" s="780"/>
      <c r="L17" s="781"/>
      <c r="M17" s="781"/>
      <c r="N17" s="781"/>
      <c r="O17" s="782"/>
    </row>
    <row r="18" spans="1:15">
      <c r="C18" s="78"/>
      <c r="J18" s="21" t="s">
        <v>8</v>
      </c>
      <c r="O18" s="79"/>
    </row>
    <row r="19" spans="1:15">
      <c r="C19" s="78"/>
      <c r="J19" s="24" t="s">
        <v>9</v>
      </c>
      <c r="K19" s="24"/>
      <c r="L19" s="746" t="str">
        <f>IF(+表紙!L42="","",+表紙!L42)</f>
        <v>045-563-5005</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河野建設株式会社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7058</v>
      </c>
      <c r="N25" s="770"/>
      <c r="O25" s="771"/>
    </row>
    <row r="26" spans="1:15" ht="18" customHeight="1">
      <c r="C26" s="457" t="s">
        <v>11</v>
      </c>
      <c r="D26" s="489"/>
      <c r="E26" s="490"/>
      <c r="F26" s="756" t="str">
        <f>+表紙!F49</f>
        <v>神奈川県横浜市港北区日吉本町2-47-27</v>
      </c>
      <c r="G26" s="757"/>
      <c r="H26" s="757"/>
      <c r="I26" s="757"/>
      <c r="J26" s="757"/>
      <c r="K26" s="757"/>
      <c r="L26" s="126" t="s">
        <v>172</v>
      </c>
      <c r="M26" s="222"/>
      <c r="N26" s="760" t="str">
        <f>IF(+表紙!N49="","",+表紙!N49)</f>
        <v>045-563-5005</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土木工事業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411</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14</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5911.3</v>
      </c>
      <c r="I40" s="240" t="s">
        <v>4</v>
      </c>
      <c r="J40" s="525" t="s">
        <v>324</v>
      </c>
      <c r="K40" s="526"/>
      <c r="L40" s="527"/>
      <c r="M40" s="741">
        <f>+表紙!M63</f>
        <v>5898.3</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t="str">
        <f>+表紙!M65</f>
        <v>0</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2.2999999999999998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7.5</v>
      </c>
      <c r="E24" s="584"/>
      <c r="F24" s="584"/>
      <c r="G24" s="194" t="s">
        <v>198</v>
      </c>
      <c r="H24" s="573">
        <f>+F12</f>
        <v>2.2999999999999998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2.2999999999999998</v>
      </c>
      <c r="Q27" s="633"/>
      <c r="R27" s="633"/>
      <c r="S27" s="633"/>
      <c r="T27" s="44" t="s">
        <v>38</v>
      </c>
      <c r="U27" s="64"/>
      <c r="V27" s="64"/>
      <c r="Y27" s="62" t="s">
        <v>39</v>
      </c>
      <c r="Z27" s="65"/>
      <c r="AH27" s="53"/>
      <c r="AI27" s="53"/>
      <c r="AJ27" s="53"/>
      <c r="AK27" s="53"/>
      <c r="AL27" s="603">
        <f>+AH18+P27</f>
        <v>2.2999999999999998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v>
      </c>
      <c r="E29" s="584"/>
      <c r="F29" s="584"/>
      <c r="G29" s="194" t="s">
        <v>198</v>
      </c>
      <c r="H29" s="573">
        <f>+AL27</f>
        <v>2.2999999999999998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2.2999999999999998</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河野建設株式会社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2025-08-22T00:30:42Z</dcterms:created>
  <dcterms:modified xsi:type="dcterms:W3CDTF">2025-08-22T00:30:43Z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