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3DC00C00-A476-478F-9004-EE04E2DB63FB}" xr6:coauthVersionLast="47" xr6:coauthVersionMax="47" xr10:uidLastSave="{00000000-0000-0000-0000-000000000000}"/>
  <bookViews>
    <workbookView xWindow="-120" yWindow="-120" windowWidth="29040" windowHeight="15720" tabRatio="95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<sst xmlns="http://schemas.openxmlformats.org/spreadsheetml/2006/main" count="3303" uniqueCount="471">
  <si>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</si>
  <si>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</si>
  <si>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</si>
  <si>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</si>
  <si>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</si>
  <si>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</si>
  <si>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</si>
  <si>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</si>
  <si>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</si>
  <si>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</si>
  <si>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</si>
  <si>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</si>
  <si>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</si>
  <si>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</si>
  <si>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</si>
  <si>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</si>
  <si>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</si>
  <si>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</si>
  <si>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</si>
  <si>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</si>
  <si>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</si>
  <si>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</si>
  <si>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</si>
  <si>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</si>
  <si>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</si>
  <si>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</si>
  <si>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</si>
  <si>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</si>
  <si>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</si>
  <si>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</si>
  <si>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</si>
  <si>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</si>
  <si>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</si>
  <si>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</si>
  <si>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</si>
  <si>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</si>
  <si>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</si>
  <si>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</si>
  <si>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</si>
  <si>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</si>
  <si>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</si>
  <si>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</si>
  <si>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</si>
  <si>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</si>
  <si>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</si>
  <si>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</si>
  <si>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</si>
  <si>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</si>
  <si>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</si>
  <si>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</si>
  <si>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</si>
  <si>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</si>
  <si>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</si>
  <si>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</si>
  <si>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</si>
  <si>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</si>
  <si>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</si>
  <si>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</si>
  <si>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</si>
  <si>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</si>
  <si>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</si>
  <si>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</si>
  <si>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</si>
  <si>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</si>
  <si>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</si>
  <si>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</si>
  <si>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</si>
  <si>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</si>
  <si>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</si>
  <si>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</si>
  <si>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</si>
  <si>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</si>
  <si>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</si>
  <si>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</si>
  <si>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</si>
  <si>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</si>
  <si>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</si>
  <si>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</si>
  <si>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</si>
  <si>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</si>
  <si>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</si>
  <si>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</si>
  <si>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</si>
  <si>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</si>
  <si>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</si>
  <si>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</si>
  <si>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</si>
  <si>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</si>
  <si>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</si>
  <si>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</si>
  <si>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</si>
  <si>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</si>
  <si>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</si>
  <si>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</si>
  <si>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</si>
  <si>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</si>
  <si>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</si>
  <si>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</si>
  <si>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</si>
  <si>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</si>
  <si>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</si>
  <si>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</si>
  <si>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</si>
  <si>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</si>
  <si>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</si>
  <si>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</si>
  <si>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</si>
  <si>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</si>
  <si>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</si>
  <si>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</si>
  <si>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</si>
  <si>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</si>
  <si>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</si>
  <si>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</si>
  <si>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</si>
  <si>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</si>
  <si>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</si>
  <si>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</si>
  <si>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</si>
  <si>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</si>
  <si>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</si>
  <si>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</si>
  <si>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</si>
  <si>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</si>
  <si>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</si>
  <si>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</si>
  <si>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</si>
  <si>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</si>
  <si>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</si>
  <si>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</si>
  <si>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</si>
  <si>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</si>
  <si>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</si>
  <si>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</si>
  <si>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</si>
  <si>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</si>
  <si>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</si>
  <si>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</si>
  <si>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</si>
  <si>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</si>
  <si>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</si>
  <si>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</si>
  <si>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</si>
  <si>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</si>
  <si>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</si>
  <si>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</si>
  <si>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</si>
  <si>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</si>
  <si>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</si>
  <si>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</si>
  <si>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</si>
  <si>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</si>
  <si>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</si>
  <si>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</si>
  <si>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</si>
  <si>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</si>
  <si>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</si>
  <si>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</si>
  <si>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</si>
  <si>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</si>
  <si>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</si>
  <si>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</si>
  <si>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</si>
  <si>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</si>
  <si>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</si>
  <si>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</si>
  <si>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</si>
  <si>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</si>
  <si>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</si>
  <si>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</si>
  <si>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</si>
  <si>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</si>
  <si>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</si>
  <si>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</si>
  <si>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</si>
  <si>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</si>
  <si>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</si>
  <si>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</si>
  <si>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</si>
  <si>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</si>
  <si>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</si>
  <si>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</si>
  <si>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</si>
  <si>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</si>
  <si>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</si>
  <si>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</si>
  <si>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</si>
  <si>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</si>
  <si>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</si>
  <si>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</si>
  <si>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</si>
  <si>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</si>
  <si>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</si>
  <si>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</si>
  <si>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</si>
  <si>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</si>
  <si>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</si>
  <si>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</si>
  <si>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</si>
  <si>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</si>
  <si>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</si>
  <si>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</si>
  <si>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</si>
  <si>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</si>
  <si>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</si>
  <si>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</si>
  <si>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</si>
  <si>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</si>
  <si>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</si>
  <si>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</si>
  <si>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</si>
  <si>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</si>
  <si>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</si>
  <si>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</si>
  <si>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</si>
  <si>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</si>
  <si>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</si>
  <si>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</si>
  <si>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</si>
  <si>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</si>
  <si>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</si>
  <si>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</si>
  <si>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</si>
  <si>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</si>
  <si>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</si>
  <si>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</si>
  <si>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</si>
  <si>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</si>
  <si>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</si>
  <si>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</si>
  <si>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</si>
  <si>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</si>
  <si>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</si>
  <si>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</si>
  <si>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</si>
  <si>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</si>
  <si>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</si>
  <si>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</si>
  <si>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</si>
  <si>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</si>
  <si>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</si>
  <si>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</si>
  <si>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</si>
  <si>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</si>
  <si>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</si>
  <si>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</si>
  <si>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</si>
  <si>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</si>
  <si>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</si>
  <si>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</si>
  <si>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</si>
  <si>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</si>
  <si>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</si>
  <si>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</si>
  <si>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</si>
  <si>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</si>
  <si>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</si>
  <si>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</si>
  <si>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</si>
  <si>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</si>
  <si>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</si>
  <si>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</si>
  <si>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</si>
  <si>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</si>
  <si>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</si>
  <si>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</si>
  <si>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</si>
  <si>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</si>
  <si>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</si>
  <si>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</si>
  <si>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</si>
  <si>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</si>
  <si>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</si>
  <si>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</si>
  <si>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</si>
  <si>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</si>
  <si>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</si>
  <si>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</si>
  <si>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</si>
  <si>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</si>
  <si>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</si>
  <si>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</si>
  <si>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</si>
  <si>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</si>
  <si>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</si>
  <si>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</si>
  <si>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</si>
  <si>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</si>
  <si>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</si>
  <si>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</si>
  <si>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</si>
  <si>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</si>
  <si>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</si>
  <si>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</si>
  <si>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</si>
  <si>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</si>
  <si>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</si>
  <si>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</si>
  <si>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</si>
  <si>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</si>
  <si>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</si>
  <si>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</si>
  <si>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</si>
  <si>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</si>
  <si>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</si>
  <si>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</si>
  <si>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</si>
  <si>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</si>
  <si>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</si>
  <si>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</si>
  <si>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</si>
  <si>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</si>
  <si>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</si>
  <si>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</si>
  <si>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</si>
  <si>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</si>
  <si>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</si>
  <si>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</si>
  <si>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</si>
  <si>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</si>
  <si>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</si>
  <si>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</si>
  <si>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</si>
  <si>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</si>
  <si>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</si>
  <si>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</si>
  <si>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</si>
  <si>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</si>
  <si>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</si>
  <si>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</si>
  <si>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</si>
  <si>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</si>
  <si>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</si>
  <si>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</si>
  <si>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</si>
  <si>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</si>
  <si>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</si>
  <si>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</si>
  <si>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</si>
  <si>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</si>
  <si>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</si>
  <si>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</si>
  <si>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</si>
  <si>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</si>
  <si>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</si>
  <si>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</si>
  <si>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</si>
  <si>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</si>
  <si>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</si>
  <si>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</si>
  <si>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</si>
  <si>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</si>
  <si>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</si>
  <si>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</si>
  <si>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</si>
  <si>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</si>
  <si>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</si>
  <si>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</si>
  <si>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</si>
  <si>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</si>
  <si>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</si>
  <si>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</si>
  <si>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</si>
  <si>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</si>
  <si>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</si>
  <si>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</si>
  <si>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</si>
  <si>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</si>
  <si>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</si>
  <si>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</si>
  <si>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</si>
  <si>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</si>
  <si>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</si>
  <si>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</si>
  <si>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</si>
  <si>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</si>
  <si>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</si>
  <si>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</si>
  <si>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</si>
  <si>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</si>
  <si>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</si>
  <si>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</si>
  <si>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</si>
  <si>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</si>
  <si>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</si>
  <si>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</si>
  <si>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</si>
  <si>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</si>
  <si>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</si>
  <si>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</si>
  <si>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</si>
  <si>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</si>
  <si>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</si>
  <si>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</si>
  <si>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</si>
  <si>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</si>
  <si>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</si>
  <si>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</si>
  <si>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</si>
  <si>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</si>
  <si>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</si>
  <si>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</si>
  <si>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</si>
  <si>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</si>
  <si>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</si>
  <si>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</si>
  <si>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</si>
  <si>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</si>
  <si>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</si>
  <si>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</si>
  <si>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</si>
  <si>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</si>
  <si>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</si>
  <si>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</si>
  <si>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</si>
  <si>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</si>
  <si>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</si>
  <si>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</si>
  <si>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</si>
  <si>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</si>
  <si>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</si>
  <si>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</si>
  <si>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</si>
  <si>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</si>
  <si>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</si>
  <si>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</si>
  <si>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</si>
  <si>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</si>
  <si>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</si>
  <si>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</si>
  <si>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</si>
  <si>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</si>
  <si>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</si>
  <si>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</si>
  <si>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</si>
  <si>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</si>
  <si>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</si>
  <si>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</si>
  <si>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</si>
  <si>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</si>
  <si>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</si>
  <si>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</si>
  <si>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</si>
  <si>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</si>
  <si>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</si>
  <si>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</si>
  <si>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</si>
  <si>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</si>
  <si>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</si>
  <si>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</si>
  <si>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</si>
  <si>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</si>
  <si>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</si>
  <si>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</si>
  <si>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</si>
  <si>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</si>
  <si>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</si>
  <si>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</si>
  <si>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</si>
  <si>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</si>
  <si>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</si>
  <si>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</si>
  <si>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</si>
  <si>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神奈川県横浜市南区永田北3-40-12</t>
  </si>
  <si>
    <t>新栄重機土木株式会社
代表取締役　新井　正和</t>
  </si>
  <si>
    <t>新栄重機土木株式会社（横浜市内作業所）</t>
  </si>
  <si>
    <t>045-712-3535</t>
  </si>
  <si>
    <t>横浜市長</t>
  </si>
  <si>
    <t>土木工事業　とび・土工工事業
舗装工事業　水道施設工事業</t>
  </si>
  <si>
    <t>○</t>
  </si>
  <si>
    <t>045-712-3535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</si>
</sst>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48971" y="2191871"/>
          <a:ext cx="660026" cy="637054"/>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18" zoomScaleNormal="100" zoomScaleSheetLayoutView="100" workbookViewId="0">
      <selection activeCell="S49" sqref="S4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v>45834</v>
      </c>
      <c r="M34" s="501"/>
      <c r="N34" s="501"/>
      <c r="O34" s="502"/>
      <c r="Q34" s="20"/>
      <c r="R34" s="20"/>
      <c r="S34" s="20"/>
    </row>
    <row r="35" spans="1:19" ht="11.25" customHeight="1">
      <c r="C35" s="78"/>
      <c r="O35" s="80"/>
      <c r="Q35" s="20"/>
      <c r="R35" s="20"/>
      <c r="S35" s="20"/>
    </row>
    <row r="36" spans="1:19" ht="13.5">
      <c r="C36" s="468" t="s">
        <v>467</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7057</v>
      </c>
      <c r="N48" s="507"/>
      <c r="O48" s="508"/>
    </row>
    <row r="49" spans="3:21" ht="18" customHeight="1">
      <c r="C49" s="457" t="s">
        <v>11</v>
      </c>
      <c r="D49" s="489"/>
      <c r="E49" s="490"/>
      <c r="F49" s="476" t="s">
        <v>463</v>
      </c>
      <c r="G49" s="477"/>
      <c r="H49" s="477"/>
      <c r="I49" s="477"/>
      <c r="J49" s="477"/>
      <c r="K49" s="477"/>
      <c r="L49" s="126" t="s">
        <v>172</v>
      </c>
      <c r="M49" s="386"/>
      <c r="N49" s="509" t="s">
        <v>470</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1195</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35</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1046</v>
      </c>
      <c r="I63" s="240" t="s">
        <v>4</v>
      </c>
      <c r="J63" s="525" t="s">
        <v>324</v>
      </c>
      <c r="K63" s="526"/>
      <c r="L63" s="527"/>
      <c r="M63" s="523">
        <f>+別紙!AA14</f>
        <v>1046</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1046</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P12" sqref="P12:S1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8"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15</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15</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15</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2" zoomScale="85" zoomScaleNormal="85" workbookViewId="0">
      <selection activeCell="H38" sqref="H3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2017.2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1020</v>
      </c>
      <c r="E24" s="584"/>
      <c r="F24" s="584"/>
      <c r="G24" s="194" t="s">
        <v>198</v>
      </c>
      <c r="H24" s="573">
        <f>+F12</f>
        <v>2017.2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1937.5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2017.2</v>
      </c>
      <c r="Q27" s="633"/>
      <c r="R27" s="633"/>
      <c r="S27" s="633"/>
      <c r="T27" s="44" t="s">
        <v>38</v>
      </c>
      <c r="U27" s="64"/>
      <c r="V27" s="64"/>
      <c r="Y27" s="62" t="s">
        <v>39</v>
      </c>
      <c r="Z27" s="65"/>
      <c r="AH27" s="53"/>
      <c r="AI27" s="53"/>
      <c r="AJ27" s="53"/>
      <c r="AK27" s="53"/>
      <c r="AL27" s="603">
        <f>+AH18+P27</f>
        <v>2017.2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1937.5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1020</v>
      </c>
      <c r="E29" s="584"/>
      <c r="F29" s="584"/>
      <c r="G29" s="194" t="s">
        <v>198</v>
      </c>
      <c r="H29" s="573">
        <f>+AL27</f>
        <v>2017.2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1937.5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1020</v>
      </c>
      <c r="E31" s="584"/>
      <c r="F31" s="584"/>
      <c r="G31" s="194" t="s">
        <v>198</v>
      </c>
      <c r="H31" s="573">
        <f>+AS24</f>
        <v>1937.5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79.7</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8"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新栄重機土木株式会社（横浜市内作業所）</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20.399999999999999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3</v>
      </c>
      <c r="E24" s="584"/>
      <c r="F24" s="584"/>
      <c r="G24" s="194" t="s">
        <v>198</v>
      </c>
      <c r="H24" s="573">
        <f>+F12</f>
        <v>20.399999999999999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20.399999999999999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20.399999999999999</v>
      </c>
      <c r="Q27" s="633"/>
      <c r="R27" s="633"/>
      <c r="S27" s="633"/>
      <c r="T27" s="44" t="s">
        <v>38</v>
      </c>
      <c r="U27" s="64"/>
      <c r="V27" s="64"/>
      <c r="Y27" s="62" t="s">
        <v>39</v>
      </c>
      <c r="Z27" s="65"/>
      <c r="AH27" s="53"/>
      <c r="AI27" s="53"/>
      <c r="AJ27" s="53"/>
      <c r="AK27" s="53"/>
      <c r="AL27" s="603">
        <f>+AH18+P27</f>
        <v>20.399999999999999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20.399999999999999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v>
      </c>
      <c r="E29" s="584"/>
      <c r="F29" s="584"/>
      <c r="G29" s="194" t="s">
        <v>198</v>
      </c>
      <c r="H29" s="573">
        <f>+AL27</f>
        <v>20.399999999999999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20.399999999999999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v>
      </c>
      <c r="E31" s="584"/>
      <c r="F31" s="584"/>
      <c r="G31" s="194" t="s">
        <v>198</v>
      </c>
      <c r="H31" s="573">
        <f>+AS24</f>
        <v>20.399999999999999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新栄重機土木株式会社（横浜市内作業所）</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1</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v>
      </c>
      <c r="M9" s="319">
        <f>IF(OR(ｷ.紙くず!D24&gt;0,ｷ.紙くず!D24&lt;0),ｷ.紙くず!D24,IF(M$19&gt;0,"0",0))</f>
        <v>0</v>
      </c>
      <c r="N9" s="319">
        <f>IF(OR(ｸ.木くず!D24&gt;0,ｸ.木くず!D24&lt;0),ｸ.木くず!D24,IF(N$19&gt;0,"0",0))</f>
        <v>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15</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1020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v>
      </c>
      <c r="AA9" s="321">
        <f>IF(SUM(G9:Z9)&gt;0,SUM(G9:Z9),IF(AA$19&gt;0,"0",0))</f>
        <v>1046</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1</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v>
      </c>
      <c r="M14" s="325">
        <f>IF(OR(ｷ.紙くず!D29&gt;0,ｷ.紙くず!D29&lt;0),ｷ.紙くず!D29,IF(M$19&gt;0,"0",0))</f>
        <v>0</v>
      </c>
      <c r="N14" s="325">
        <f>IF(OR(ｸ.木くず!D29&gt;0,ｸ.木くず!D29&lt;0),ｸ.木くず!D29,IF(N$19&gt;0,"0",0))</f>
        <v>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15</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1020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v>
      </c>
      <c r="AA14" s="327">
        <f t="shared" si="0"/>
        <v>1046</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1</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v>
      </c>
      <c r="M16" s="325">
        <f>IF(OR(ｷ.紙くず!D31&gt;0,ｷ.紙くず!D31&lt;0),ｷ.紙くず!D31,IF(M$19&gt;0,"0",0))</f>
        <v>0</v>
      </c>
      <c r="N16" s="325">
        <f>IF(OR(ｸ.木くず!D31&gt;0,ｸ.木くず!D31&lt;0),ｸ.木くず!D31,IF(N$19&gt;0,"0",0))</f>
        <v>6</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15</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1020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v>
      </c>
      <c r="AA16" s="327">
        <f t="shared" si="0"/>
        <v>1046</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766.5</v>
      </c>
      <c r="I19" s="331">
        <f t="shared" si="1"/>
        <v>0</v>
      </c>
      <c r="J19" s="331">
        <f t="shared" si="1"/>
        <v>0</v>
      </c>
      <c r="K19" s="331">
        <f t="shared" si="1"/>
        <v>0</v>
      </c>
      <c r="L19" s="331">
        <f t="shared" si="1"/>
        <v>18.7</v>
      </c>
      <c r="M19" s="331">
        <f t="shared" si="1"/>
        <v>0</v>
      </c>
      <c r="N19" s="331">
        <f t="shared" si="1"/>
        <v>243.7</v>
      </c>
      <c r="O19" s="331">
        <f t="shared" si="1"/>
        <v>0</v>
      </c>
      <c r="P19" s="331">
        <f t="shared" si="1"/>
        <v>0</v>
      </c>
      <c r="Q19" s="331">
        <f t="shared" si="1"/>
        <v>0</v>
      </c>
      <c r="R19" s="331">
        <f t="shared" si="1"/>
        <v>0</v>
      </c>
      <c r="S19" s="331">
        <f t="shared" si="1"/>
        <v>0</v>
      </c>
      <c r="T19" s="331">
        <f t="shared" si="1"/>
        <v>0</v>
      </c>
      <c r="U19" s="331">
        <f t="shared" si="1"/>
        <v>0</v>
      </c>
      <c r="V19" s="331">
        <f t="shared" si="1"/>
        <v>2017.2</v>
      </c>
      <c r="W19" s="331">
        <f t="shared" si="1"/>
        <v>0</v>
      </c>
      <c r="X19" s="331">
        <f t="shared" si="1"/>
        <v>0</v>
      </c>
      <c r="Y19" s="331">
        <f t="shared" si="1"/>
        <v>0</v>
      </c>
      <c r="Z19" s="332">
        <f t="shared" si="1"/>
        <v>20.399999999999999</v>
      </c>
      <c r="AA19" s="333">
        <f t="shared" ref="AA19:AA25" si="2">SUM(G19:Z19)</f>
        <v>3066.5000000000005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766.5</v>
      </c>
      <c r="I41" s="367">
        <f t="shared" si="8"/>
        <v>0</v>
      </c>
      <c r="J41" s="367">
        <f t="shared" si="8"/>
        <v>0</v>
      </c>
      <c r="K41" s="367">
        <f t="shared" si="8"/>
        <v>0</v>
      </c>
      <c r="L41" s="367">
        <f t="shared" si="8"/>
        <v>18.7</v>
      </c>
      <c r="M41" s="367">
        <f t="shared" si="8"/>
        <v>0</v>
      </c>
      <c r="N41" s="367">
        <f t="shared" si="8"/>
        <v>243.7</v>
      </c>
      <c r="O41" s="367">
        <f t="shared" si="8"/>
        <v>0</v>
      </c>
      <c r="P41" s="367">
        <f t="shared" si="8"/>
        <v>0</v>
      </c>
      <c r="Q41" s="367">
        <f t="shared" si="8"/>
        <v>0</v>
      </c>
      <c r="R41" s="367">
        <f t="shared" si="8"/>
        <v>0</v>
      </c>
      <c r="S41" s="367">
        <f t="shared" si="8"/>
        <v>0</v>
      </c>
      <c r="T41" s="367">
        <f t="shared" si="8"/>
        <v>0</v>
      </c>
      <c r="U41" s="367">
        <f t="shared" si="8"/>
        <v>0</v>
      </c>
      <c r="V41" s="367">
        <f t="shared" si="8"/>
        <v>2017.2</v>
      </c>
      <c r="W41" s="367">
        <f t="shared" si="8"/>
        <v>0</v>
      </c>
      <c r="X41" s="367">
        <f t="shared" si="8"/>
        <v>0</v>
      </c>
      <c r="Y41" s="367">
        <f t="shared" si="8"/>
        <v>0</v>
      </c>
      <c r="Z41" s="368">
        <f t="shared" si="8"/>
        <v>20.399999999999999</v>
      </c>
      <c r="AA41" s="369">
        <f t="shared" si="4"/>
        <v>3066.5000000000005</v>
      </c>
    </row>
    <row r="42" spans="2:27" ht="20.45" customHeight="1">
      <c r="B42" s="167"/>
      <c r="C42" s="721"/>
      <c r="D42" s="207"/>
      <c r="E42" s="205" t="s">
        <v>262</v>
      </c>
      <c r="F42" s="383"/>
      <c r="G42" s="358">
        <f t="shared" ref="G42:Z42" si="9">SUM(G43:G45)</f>
        <v>0</v>
      </c>
      <c r="H42" s="358">
        <f t="shared" si="9"/>
        <v>766.5</v>
      </c>
      <c r="I42" s="358">
        <f t="shared" si="9"/>
        <v>0</v>
      </c>
      <c r="J42" s="358">
        <f t="shared" si="9"/>
        <v>0</v>
      </c>
      <c r="K42" s="358">
        <f t="shared" si="9"/>
        <v>0</v>
      </c>
      <c r="L42" s="358">
        <f t="shared" si="9"/>
        <v>18.5</v>
      </c>
      <c r="M42" s="358">
        <f t="shared" si="9"/>
        <v>0</v>
      </c>
      <c r="N42" s="358">
        <f t="shared" si="9"/>
        <v>243.7</v>
      </c>
      <c r="O42" s="358">
        <f t="shared" si="9"/>
        <v>0</v>
      </c>
      <c r="P42" s="358">
        <f t="shared" si="9"/>
        <v>0</v>
      </c>
      <c r="Q42" s="358">
        <f t="shared" si="9"/>
        <v>0</v>
      </c>
      <c r="R42" s="358">
        <f t="shared" si="9"/>
        <v>0</v>
      </c>
      <c r="S42" s="358">
        <f t="shared" si="9"/>
        <v>0</v>
      </c>
      <c r="T42" s="358">
        <f t="shared" si="9"/>
        <v>0</v>
      </c>
      <c r="U42" s="358">
        <f t="shared" si="9"/>
        <v>0</v>
      </c>
      <c r="V42" s="358">
        <f t="shared" si="9"/>
        <v>1937.5</v>
      </c>
      <c r="W42" s="358">
        <f t="shared" si="9"/>
        <v>0</v>
      </c>
      <c r="X42" s="358">
        <f t="shared" si="9"/>
        <v>0</v>
      </c>
      <c r="Y42" s="358">
        <f t="shared" si="9"/>
        <v>0</v>
      </c>
      <c r="Z42" s="359">
        <f t="shared" si="9"/>
        <v>20.399999999999999</v>
      </c>
      <c r="AA42" s="360">
        <f t="shared" si="4"/>
        <v>2986.6</v>
      </c>
    </row>
    <row r="43" spans="2:27" ht="20.45" customHeight="1">
      <c r="B43" s="167"/>
      <c r="C43" s="721"/>
      <c r="D43" s="208"/>
      <c r="E43" s="203"/>
      <c r="F43" s="201" t="s">
        <v>235</v>
      </c>
      <c r="G43" s="361">
        <f>+ｱ.燃え殻!$AA$28</f>
        <v>0</v>
      </c>
      <c r="H43" s="361">
        <f>+ｲ.汚泥!$AA$28</f>
        <v>766.5</v>
      </c>
      <c r="I43" s="361">
        <f>+ｳ.廃油!$AA$28</f>
        <v>0</v>
      </c>
      <c r="J43" s="361">
        <f>+ｴ.廃酸!$AA$28</f>
        <v>0</v>
      </c>
      <c r="K43" s="361">
        <f>+ｵ.廃ｱﾙｶﾘ!$AA$28</f>
        <v>0</v>
      </c>
      <c r="L43" s="361">
        <f>+ｶ.廃ﾌﾟﾗ類!$AA$28</f>
        <v>18.5</v>
      </c>
      <c r="M43" s="361">
        <f>+ｷ.紙くず!$AA$28</f>
        <v>0</v>
      </c>
      <c r="N43" s="361">
        <f>+ｸ.木くず!$AA$28</f>
        <v>243.7</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1937.5</v>
      </c>
      <c r="W43" s="361">
        <f>+ﾁ.動物のふん尿!$AA$28</f>
        <v>0</v>
      </c>
      <c r="X43" s="361">
        <f>+ﾂ.動物の死体!$AA$28</f>
        <v>0</v>
      </c>
      <c r="Y43" s="361">
        <f>+ﾃ.ばいじん!$AA$28</f>
        <v>0</v>
      </c>
      <c r="Z43" s="362">
        <f>+ﾄ.混合廃棄物その他!$AA$28</f>
        <v>20.399999999999999</v>
      </c>
      <c r="AA43" s="363">
        <f t="shared" si="4"/>
        <v>2986.6</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0.2</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79.7</v>
      </c>
      <c r="W46" s="364">
        <f>+ﾁ.動物のふん尿!$R$33</f>
        <v>0</v>
      </c>
      <c r="X46" s="364">
        <f>+ﾂ.動物の死体!$R$33</f>
        <v>0</v>
      </c>
      <c r="Y46" s="364">
        <f>+ﾃ.ばいじん!$R$33</f>
        <v>0</v>
      </c>
      <c r="Z46" s="365">
        <f>+ﾄ.混合廃棄物その他!$R$33</f>
        <v>0</v>
      </c>
      <c r="AA46" s="366">
        <f>SUM(G46:Z46)</f>
        <v>79.900000000000006</v>
      </c>
    </row>
    <row r="47" spans="2:27" ht="20.45" customHeight="1">
      <c r="B47" s="167"/>
      <c r="C47" s="122" t="s">
        <v>237</v>
      </c>
      <c r="D47" s="726" t="s">
        <v>294</v>
      </c>
      <c r="E47" s="726"/>
      <c r="F47" s="727"/>
      <c r="G47" s="370">
        <f>+ｱ.燃え殻!$AL$27</f>
        <v>0</v>
      </c>
      <c r="H47" s="370">
        <f>+ｲ.汚泥!$AL$27</f>
        <v>766.5</v>
      </c>
      <c r="I47" s="370">
        <f>+ｳ.廃油!$AL$27</f>
        <v>0</v>
      </c>
      <c r="J47" s="370">
        <f>+ｴ.廃酸!$AL$27</f>
        <v>0</v>
      </c>
      <c r="K47" s="370">
        <f>+ｵ.廃ｱﾙｶﾘ!$AL$27</f>
        <v>0</v>
      </c>
      <c r="L47" s="370">
        <f>+ｶ.廃ﾌﾟﾗ類!$AL$27</f>
        <v>18.7</v>
      </c>
      <c r="M47" s="370">
        <f>+ｷ.紙くず!$AL$27</f>
        <v>0</v>
      </c>
      <c r="N47" s="370">
        <f>+ｸ.木くず!$AL$27</f>
        <v>243.7</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2017.2</v>
      </c>
      <c r="W47" s="370">
        <f>+ﾁ.動物のふん尿!$AL$27</f>
        <v>0</v>
      </c>
      <c r="X47" s="370">
        <f>+ﾂ.動物の死体!$AL$27</f>
        <v>0</v>
      </c>
      <c r="Y47" s="370">
        <f>+ﾃ.ばいじん!$AL$27</f>
        <v>0</v>
      </c>
      <c r="Z47" s="371">
        <f>+ﾄ.混合廃棄物その他!$AL$27</f>
        <v>20.399999999999999</v>
      </c>
      <c r="AA47" s="372">
        <f t="shared" si="4"/>
        <v>3066.5000000000005</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766.5</v>
      </c>
      <c r="I49" s="422">
        <f>+ｳ.廃油!$AS$24</f>
        <v>0</v>
      </c>
      <c r="J49" s="422">
        <f>+ｴ.廃酸!$AS$24</f>
        <v>0</v>
      </c>
      <c r="K49" s="422">
        <f>+ｵ.廃ｱﾙｶﾘ!$AS$24</f>
        <v>0</v>
      </c>
      <c r="L49" s="422">
        <f>+ｶ.廃ﾌﾟﾗ類!$AS$24</f>
        <v>18.5</v>
      </c>
      <c r="M49" s="422">
        <f>+ｷ.紙くず!$AS$24</f>
        <v>0</v>
      </c>
      <c r="N49" s="422">
        <f>+ｸ.木くず!$AS$24</f>
        <v>243.7</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1937.5</v>
      </c>
      <c r="W49" s="422">
        <f>+ﾁ.動物のふん尿!$AS$24</f>
        <v>0</v>
      </c>
      <c r="X49" s="422">
        <f>+ﾂ.動物の死体!$AS$24</f>
        <v>0</v>
      </c>
      <c r="Y49" s="422">
        <f>+ﾃ.ばいじん!$AS$24</f>
        <v>0</v>
      </c>
      <c r="Z49" s="423">
        <f>+ﾄ.混合廃棄物その他!$AS$24</f>
        <v>20.399999999999999</v>
      </c>
      <c r="AA49" s="424">
        <f t="shared" si="4"/>
        <v>2986.6</v>
      </c>
    </row>
    <row r="50" spans="2:27" ht="20.45" customHeight="1">
      <c r="B50" s="167"/>
      <c r="C50" s="173"/>
      <c r="D50" s="410"/>
      <c r="E50" s="730" t="s">
        <v>449</v>
      </c>
      <c r="F50" s="731"/>
      <c r="G50" s="411"/>
      <c r="H50" s="411"/>
      <c r="I50" s="411"/>
      <c r="J50" s="411"/>
      <c r="K50" s="411"/>
      <c r="L50" s="376">
        <f>ｶ.廃ﾌﾟﾗ類!AU18</f>
        <v>18.5</v>
      </c>
      <c r="M50" s="411"/>
      <c r="N50" s="411"/>
      <c r="O50" s="411"/>
      <c r="P50" s="411"/>
      <c r="Q50" s="411"/>
      <c r="R50" s="411"/>
      <c r="S50" s="411"/>
      <c r="T50" s="411"/>
      <c r="U50" s="411"/>
      <c r="V50" s="411"/>
      <c r="W50" s="411"/>
      <c r="X50" s="411"/>
      <c r="Y50" s="411"/>
      <c r="Z50" s="433"/>
      <c r="AA50" s="377">
        <f t="shared" si="4"/>
        <v>18.5</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767.5</v>
      </c>
      <c r="I63" s="406">
        <f t="shared" si="10"/>
        <v>0</v>
      </c>
      <c r="J63" s="406">
        <f t="shared" si="10"/>
        <v>0</v>
      </c>
      <c r="K63" s="406">
        <f t="shared" si="10"/>
        <v>0</v>
      </c>
      <c r="L63" s="406">
        <f t="shared" si="10"/>
        <v>19.7</v>
      </c>
      <c r="M63" s="406">
        <f t="shared" si="10"/>
        <v>0</v>
      </c>
      <c r="N63" s="406">
        <f t="shared" si="10"/>
        <v>249.7</v>
      </c>
      <c r="O63" s="406">
        <f t="shared" si="10"/>
        <v>0</v>
      </c>
      <c r="P63" s="406">
        <f t="shared" si="10"/>
        <v>0</v>
      </c>
      <c r="Q63" s="406">
        <f t="shared" si="10"/>
        <v>0</v>
      </c>
      <c r="R63" s="406">
        <f t="shared" si="10"/>
        <v>0</v>
      </c>
      <c r="S63" s="406">
        <f t="shared" si="10"/>
        <v>15</v>
      </c>
      <c r="T63" s="406">
        <f t="shared" si="10"/>
        <v>0</v>
      </c>
      <c r="U63" s="406">
        <f t="shared" si="10"/>
        <v>0</v>
      </c>
      <c r="V63" s="406">
        <f t="shared" si="10"/>
        <v>3037.2</v>
      </c>
      <c r="W63" s="406">
        <f t="shared" si="10"/>
        <v>0</v>
      </c>
      <c r="X63" s="406">
        <f t="shared" si="10"/>
        <v>0</v>
      </c>
      <c r="Y63" s="406">
        <f t="shared" si="10"/>
        <v>0</v>
      </c>
      <c r="Z63" s="406">
        <f t="shared" si="10"/>
        <v>23.4</v>
      </c>
      <c r="AA63" s="407">
        <f>+AA9+AA19+AA20</f>
        <v>4112.5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47"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f>+表紙!L34</f>
        <v>45834</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神奈川県横浜市南区永田北3-40-12</v>
      </c>
      <c r="K16" s="780"/>
      <c r="L16" s="781"/>
      <c r="M16" s="781"/>
      <c r="N16" s="781"/>
      <c r="O16" s="782"/>
    </row>
    <row r="17" spans="1:15" ht="26.25" customHeight="1">
      <c r="C17" s="78"/>
      <c r="H17" s="23" t="s">
        <v>7</v>
      </c>
      <c r="I17" s="23"/>
      <c r="J17" s="780" t="str">
        <f>+表紙!J40</f>
        <v>新栄重機土木株式会社
代表取締役　新井　正和</v>
      </c>
      <c r="K17" s="780"/>
      <c r="L17" s="781"/>
      <c r="M17" s="781"/>
      <c r="N17" s="781"/>
      <c r="O17" s="782"/>
    </row>
    <row r="18" spans="1:15">
      <c r="C18" s="78"/>
      <c r="J18" s="21" t="s">
        <v>8</v>
      </c>
      <c r="O18" s="79"/>
    </row>
    <row r="19" spans="1:15">
      <c r="C19" s="78"/>
      <c r="J19" s="24" t="s">
        <v>9</v>
      </c>
      <c r="K19" s="24"/>
      <c r="L19" s="746" t="str">
        <f>IF(+表紙!L42="","",+表紙!L42)</f>
        <v>045-712-3535</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新栄重機土木株式会社（横浜市内作業所）</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7057</v>
      </c>
      <c r="N25" s="770"/>
      <c r="O25" s="771"/>
    </row>
    <row r="26" spans="1:15" ht="18" customHeight="1">
      <c r="C26" s="457" t="s">
        <v>11</v>
      </c>
      <c r="D26" s="489"/>
      <c r="E26" s="490"/>
      <c r="F26" s="756" t="str">
        <f>+表紙!F49</f>
        <v>神奈川県横浜市南区永田北3-40-12</v>
      </c>
      <c r="G26" s="757"/>
      <c r="H26" s="757"/>
      <c r="I26" s="757"/>
      <c r="J26" s="757"/>
      <c r="K26" s="757"/>
      <c r="L26" s="126" t="s">
        <v>172</v>
      </c>
      <c r="M26" s="222"/>
      <c r="N26" s="760" t="str">
        <f>IF(+表紙!N49="","",+表紙!N49)</f>
        <v>045-712-3535</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土木工事業　とび・土工工事業
舗装工事業　水道施設工事業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1195</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35</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1046</v>
      </c>
      <c r="I40" s="240" t="s">
        <v>4</v>
      </c>
      <c r="J40" s="525" t="s">
        <v>324</v>
      </c>
      <c r="K40" s="526"/>
      <c r="L40" s="527"/>
      <c r="M40" s="741">
        <f>+表紙!M63</f>
        <v>1046</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1046</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F7" sqref="F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X35" sqref="X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766.5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766.5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766.5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766.5</v>
      </c>
      <c r="Q27" s="633"/>
      <c r="R27" s="633"/>
      <c r="S27" s="633"/>
      <c r="T27" s="44" t="s">
        <v>38</v>
      </c>
      <c r="U27" s="64"/>
      <c r="V27" s="64"/>
      <c r="Y27" s="62" t="s">
        <v>39</v>
      </c>
      <c r="Z27" s="65"/>
      <c r="AH27" s="53"/>
      <c r="AI27" s="53"/>
      <c r="AJ27" s="53"/>
      <c r="AK27" s="53"/>
      <c r="AL27" s="603">
        <f>+AH18+P27</f>
        <v>766.5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766.5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766.5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766.5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766.5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8"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18.7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18.5</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v>
      </c>
      <c r="E24" s="584"/>
      <c r="F24" s="584"/>
      <c r="G24" s="194" t="s">
        <v>198</v>
      </c>
      <c r="H24" s="573">
        <f>+F12</f>
        <v>18.7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18.5</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18.7</v>
      </c>
      <c r="Q27" s="633"/>
      <c r="R27" s="633"/>
      <c r="S27" s="633"/>
      <c r="T27" s="44" t="s">
        <v>38</v>
      </c>
      <c r="U27" s="64"/>
      <c r="V27" s="64"/>
      <c r="Y27" s="62" t="s">
        <v>39</v>
      </c>
      <c r="Z27" s="65"/>
      <c r="AH27" s="53"/>
      <c r="AI27" s="53"/>
      <c r="AJ27" s="53"/>
      <c r="AK27" s="53"/>
      <c r="AL27" s="603">
        <f>+AH18+P27</f>
        <v>18.7</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v>
      </c>
      <c r="E29" s="584"/>
      <c r="F29" s="584"/>
      <c r="G29" s="194" t="s">
        <v>198</v>
      </c>
      <c r="H29" s="573">
        <f>+AL27</f>
        <v>18.7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18.5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1</v>
      </c>
      <c r="E31" s="584"/>
      <c r="F31" s="584"/>
      <c r="G31" s="194" t="s">
        <v>198</v>
      </c>
      <c r="H31" s="573">
        <f>+AS24</f>
        <v>18.5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0.2</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98.930481283422466</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7"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新栄重機土木株式会社（横浜市内作業所）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243.7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v>
      </c>
      <c r="E24" s="584"/>
      <c r="F24" s="584"/>
      <c r="G24" s="194" t="s">
        <v>198</v>
      </c>
      <c r="H24" s="573">
        <f>+F12</f>
        <v>243.7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243.7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243.7</v>
      </c>
      <c r="Q27" s="633"/>
      <c r="R27" s="633"/>
      <c r="S27" s="633"/>
      <c r="T27" s="44" t="s">
        <v>38</v>
      </c>
      <c r="U27" s="64"/>
      <c r="V27" s="64"/>
      <c r="Y27" s="62" t="s">
        <v>39</v>
      </c>
      <c r="Z27" s="65"/>
      <c r="AH27" s="53"/>
      <c r="AI27" s="53"/>
      <c r="AJ27" s="53"/>
      <c r="AK27" s="53"/>
      <c r="AL27" s="603">
        <f>+AH18+P27</f>
        <v>243.7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243.7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v>
      </c>
      <c r="E29" s="584"/>
      <c r="F29" s="584"/>
      <c r="G29" s="194" t="s">
        <v>198</v>
      </c>
      <c r="H29" s="573">
        <f>+AL27</f>
        <v>243.7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243.7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6</v>
      </c>
      <c r="E31" s="584"/>
      <c r="F31" s="584"/>
      <c r="G31" s="194" t="s">
        <v>198</v>
      </c>
      <c r="H31" s="573">
        <f>+AS24</f>
        <v>243.7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2025-06-26T06:36:26Z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