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A5A8ED09-3F69-4587-83CB-4AA26A1EB4F7}"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65" yWindow="90" windowWidth="15105" windowHeight="15600" tabRatio="817"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8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<sst xmlns="http://schemas.openxmlformats.org/spreadsheetml/2006/main" count="3168" uniqueCount="455">
  <si>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</si>
  <si>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</si>
  <si>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</si>
  <si>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</si>
  <si>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</si>
  <si>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</si>
  <si>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</si>
  <si>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</si>
  <si>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</si>
  <si>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</si>
  <si>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</si>
  <si>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</si>
  <si>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</si>
  <si>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</si>
  <si>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</si>
  <si>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</si>
  <si>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</si>
  <si>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</si>
  <si>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</si>
  <si>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</si>
  <si>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</si>
  <si>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</si>
  <si>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</si>
  <si>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</si>
  <si>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</si>
  <si>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</si>
  <si>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</si>
  <si>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</si>
  <si>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</si>
  <si>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</si>
  <si>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</si>
  <si>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</si>
  <si>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</si>
  <si>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</si>
  <si>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</si>
  <si>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</si>
  <si>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</si>
  <si>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</si>
  <si>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</si>
  <si>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</si>
  <si>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</si>
  <si>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</si>
  <si>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</si>
  <si>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</si>
  <si>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</si>
  <si>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</si>
  <si>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</si>
  <si>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</si>
  <si>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</si>
  <si>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</si>
  <si>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</si>
  <si>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</si>
  <si>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</si>
  <si>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</si>
  <si>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</si>
  <si>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</si>
  <si>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</si>
  <si>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</si>
  <si>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</si>
  <si>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</si>
  <si>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</si>
  <si>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</si>
  <si>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</si>
  <si>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</si>
  <si>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</si>
  <si>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</si>
  <si>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</si>
  <si>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</si>
  <si>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</si>
  <si>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</si>
  <si>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</si>
  <si>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</si>
  <si>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</si>
  <si>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</si>
  <si>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</si>
  <si>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</si>
  <si>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</si>
  <si>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</si>
  <si>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</si>
  <si>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</si>
  <si>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</si>
  <si>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</si>
  <si>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</si>
  <si>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</si>
  <si>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</si>
  <si>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</si>
  <si>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</si>
  <si>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</si>
  <si>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</si>
  <si>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</si>
  <si>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</si>
  <si>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</si>
  <si>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</si>
  <si>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</si>
  <si>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</si>
  <si>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</si>
  <si>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</si>
  <si>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</si>
  <si>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</si>
  <si>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</si>
  <si>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</si>
  <si>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</si>
  <si>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</si>
  <si>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</si>
  <si>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</si>
  <si>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</si>
  <si>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</si>
  <si>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</si>
  <si>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</si>
  <si>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</si>
  <si>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</si>
  <si>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</si>
  <si>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</si>
  <si>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</si>
  <si>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</si>
  <si>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</si>
  <si>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</si>
  <si>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</si>
  <si>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</si>
  <si>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</si>
  <si>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</si>
  <si>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</si>
  <si>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</si>
  <si>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</si>
  <si>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</si>
  <si>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</si>
  <si>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</si>
  <si>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</si>
  <si>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</si>
  <si>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</si>
  <si>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</si>
  <si>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</si>
  <si>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</si>
  <si>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</si>
  <si>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</si>
  <si>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</si>
  <si>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</si>
  <si>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</si>
  <si>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</si>
  <si>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</si>
  <si>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</si>
  <si>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</si>
  <si>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</si>
  <si>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</si>
  <si>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</si>
  <si>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</si>
  <si>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</si>
  <si>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</si>
  <si>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</si>
  <si>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</si>
  <si>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</si>
  <si>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</si>
  <si>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</si>
  <si>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</si>
  <si>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</si>
  <si>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</si>
  <si>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</si>
  <si>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</si>
  <si>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</si>
  <si>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</si>
  <si>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</si>
  <si>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</si>
  <si>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</si>
  <si>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</si>
  <si>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</si>
  <si>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</si>
  <si>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</si>
  <si>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</si>
  <si>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</si>
  <si>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</si>
  <si>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</si>
  <si>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</si>
  <si>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</si>
  <si>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</si>
  <si>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</si>
  <si>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</si>
  <si>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</si>
  <si>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</si>
  <si>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</si>
  <si>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</si>
  <si>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</si>
  <si>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</si>
  <si>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</si>
  <si>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</si>
  <si>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</si>
  <si>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</si>
  <si>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</si>
  <si>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</si>
  <si>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</si>
  <si>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</si>
  <si>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</si>
  <si>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</si>
  <si>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</si>
  <si>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</si>
  <si>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</si>
  <si>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</si>
  <si>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</si>
  <si>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</si>
  <si>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</si>
  <si>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</si>
  <si>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</si>
  <si>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</si>
  <si>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</si>
  <si>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</si>
  <si>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</si>
  <si>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</si>
  <si>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</si>
  <si>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</si>
  <si>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</si>
  <si>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</si>
  <si>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</si>
  <si>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</si>
  <si>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</si>
  <si>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</si>
  <si>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</si>
  <si>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</si>
  <si>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</si>
  <si>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</si>
  <si>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</si>
  <si>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</si>
  <si>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</si>
  <si>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</si>
  <si>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</si>
  <si>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</si>
  <si>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</si>
  <si>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</si>
  <si>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</si>
  <si>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</si>
  <si>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</si>
  <si>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</si>
  <si>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</si>
  <si>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</si>
  <si>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</si>
  <si>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</si>
  <si>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</si>
  <si>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</si>
  <si>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</si>
  <si>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</si>
  <si>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</si>
  <si>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</si>
  <si>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</si>
  <si>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</si>
  <si>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</si>
  <si>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</si>
  <si>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</si>
  <si>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</si>
  <si>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</si>
  <si>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</si>
  <si>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</si>
  <si>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</si>
  <si>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</si>
  <si>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</si>
  <si>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</si>
  <si>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</si>
  <si>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</si>
  <si>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</si>
  <si>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</si>
  <si>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</si>
  <si>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</si>
  <si>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</si>
  <si>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</si>
  <si>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</si>
  <si>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</si>
  <si>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</si>
  <si>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</si>
  <si>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</si>
  <si>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</si>
  <si>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</si>
  <si>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</si>
  <si>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</si>
  <si>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</si>
  <si>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</si>
  <si>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</si>
  <si>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</si>
  <si>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</si>
  <si>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</si>
  <si>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</si>
  <si>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</si>
  <si>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</si>
  <si>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</si>
  <si>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</si>
  <si>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</si>
  <si>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</si>
  <si>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</si>
  <si>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</si>
  <si>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</si>
  <si>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</si>
  <si>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</si>
  <si>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</si>
  <si>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</si>
  <si>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</si>
  <si>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</si>
  <si>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</si>
  <si>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</si>
  <si>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</si>
  <si>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</si>
  <si>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</si>
  <si>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</si>
  <si>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</si>
  <si>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</si>
  <si>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</si>
  <si>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</si>
  <si>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</si>
  <si>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</si>
  <si>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</si>
  <si>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</si>
  <si>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</si>
  <si>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</si>
  <si>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</si>
  <si>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</si>
  <si>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</si>
  <si>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</si>
  <si>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</si>
  <si>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</si>
  <si>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</si>
  <si>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</si>
  <si>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</si>
  <si>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</si>
  <si>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</si>
  <si>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</si>
  <si>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</si>
  <si>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</si>
  <si>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</si>
  <si>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</si>
  <si>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</si>
  <si>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</si>
  <si>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</si>
  <si>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</si>
  <si>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</si>
  <si>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</si>
  <si>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</si>
  <si>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</si>
  <si>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</si>
  <si>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</si>
  <si>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</si>
  <si>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</si>
  <si>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</si>
  <si>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</si>
  <si>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</si>
  <si>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</si>
  <si>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</si>
  <si>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</si>
  <si>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</si>
  <si>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</si>
  <si>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</si>
  <si>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</si>
  <si>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</si>
  <si>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</si>
  <si>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</si>
  <si>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</si>
  <si>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</si>
  <si>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</si>
  <si>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</si>
  <si>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</si>
  <si>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</si>
  <si>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</si>
  <si>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</si>
  <si>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</si>
  <si>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</si>
  <si>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</si>
  <si>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</si>
  <si>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</si>
  <si>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</si>
  <si>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</si>
  <si>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</si>
  <si>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</si>
  <si>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</si>
  <si>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</si>
  <si>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</si>
  <si>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</si>
  <si>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</si>
  <si>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</si>
  <si>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</si>
  <si>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</si>
  <si>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</si>
  <si>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</si>
  <si>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</si>
  <si>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</si>
  <si>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</si>
  <si>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</si>
  <si>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</si>
  <si>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</si>
  <si>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</si>
  <si>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</si>
  <si>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</si>
  <si>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</si>
  <si>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</si>
  <si>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</si>
  <si>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</si>
  <si>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</si>
  <si>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</si>
  <si>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</si>
  <si>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</si>
  <si>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</si>
  <si>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</si>
  <si>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</si>
  <si>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</si>
  <si>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</si>
  <si>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</si>
  <si>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</si>
  <si>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</si>
  <si>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</si>
  <si>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</si>
  <si>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</si>
  <si>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</si>
  <si>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</si>
  <si>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</si>
  <si>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</si>
  <si>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</si>
  <si>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</si>
  <si>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</si>
  <si>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</si>
  <si>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</si>
  <si>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</si>
  <si>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</si>
  <si>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</si>
  <si>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</si>
  <si>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</si>
  <si>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</si>
  <si>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</si>
  <si>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</si>
  <si>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</si>
  <si>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</si>
  <si>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</si>
  <si>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</si>
  <si>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</si>
  <si>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</si>
  <si>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</si>
  <si>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</si>
  <si>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</si>
  <si>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</si>
  <si>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</si>
  <si>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</si>
  <si>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</si>
  <si>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</si>
  <si>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</si>
  <si>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</si>
  <si>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</si>
  <si>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</si>
  <si>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</si>
  <si>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</si>
  <si>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</si>
  <si>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</si>
  <si>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</si>
  <si>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</si>
  <si>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</si>
  <si>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045-860-2615</t>
  </si>
  <si>
    <t>横浜市戸塚区鳥が丘12-1</t>
  </si>
  <si>
    <t>株式会社信友建設
代表取締役　福嶋 隆太郎</t>
  </si>
  <si>
    <t>横浜市内各現場</t>
  </si>
  <si>
    <t>横浜市内各所</t>
  </si>
  <si>
    <t>横浜市長</t>
  </si>
  <si>
    <t>06　総合工事業</t>
  </si>
  <si>
    <t>○汚泥→脱水→再資源化
○廃プラスチック類→破砕・圧縮・選別→燃料化・再資源化
○紙くず→破砕・圧縮・選別→再資源化
○木くず→破砕・圧縮・選別→再資源化
○金属くず→破砕・選別→再資源化
○ガラス・コンクリート・陶磁器くず→破砕・選別→再資源化
○がれき類→破砕・選別→再資源化
○混合廃棄物その他→破砕・選別→再資源化・埋立</t>
    <rPh sb="1" eb="3">
      <t>オデイ</t>
    </rPh>
    <rPh sb="4" eb="6">
      <t>ダッスイ</t>
    </rPh>
    <rPh sb="7" eb="11">
      <t>サイシゲンカ</t>
    </rPh>
    <rPh sb="13" eb="14">
      <t>ハイ</t>
    </rPh>
    <rPh sb="20" eb="21">
      <t>ルイ</t>
    </rPh>
    <rPh sb="22" eb="24">
      <t>ハサイ</t>
    </rPh>
    <rPh sb="25" eb="27">
      <t>アッシュク</t>
    </rPh>
    <rPh sb="28" eb="30">
      <t>センベツ</t>
    </rPh>
    <rPh sb="31" eb="34">
      <t>ネンリョウカ</t>
    </rPh>
    <rPh sb="35" eb="39">
      <t>サイシゲンカ</t>
    </rPh>
    <rPh sb="41" eb="42">
      <t>カミ</t>
    </rPh>
    <rPh sb="51" eb="53">
      <t>センベツ</t>
    </rPh>
    <rPh sb="60" eb="61">
      <t>キ</t>
    </rPh>
    <rPh sb="79" eb="81">
      <t>キンゾク</t>
    </rPh>
    <rPh sb="107" eb="110">
      <t>トウジキ</t>
    </rPh>
    <rPh sb="128" eb="129">
      <t>ルイ</t>
    </rPh>
    <rPh sb="142" eb="147">
      <t>コンゴウハイキブツ</t>
    </rPh>
    <rPh sb="149" eb="150">
      <t>タ</t>
    </rPh>
    <rPh sb="162" eb="164">
      <t>ウメタテ</t>
    </rPh>
    <phoneticPr fontId="3"/>
  </si>
  <si>
    <t>建築部部長・土木部部長・安全管理部
↓
各現場担当者
・委託契約業者の選定・契約
・マニフェスト発行・管理
↓
工事事務
・委託契約業務
・電子マニフェストの登録
・マニフェスト集計・報告・保管</t>
    <rPh sb="0" eb="3">
      <t>ケンチクブ</t>
    </rPh>
    <rPh sb="3" eb="5">
      <t>ブチョウ</t>
    </rPh>
    <rPh sb="6" eb="9">
      <t>ドボクブ</t>
    </rPh>
    <rPh sb="9" eb="11">
      <t>ブチョウ</t>
    </rPh>
    <rPh sb="12" eb="17">
      <t>アンゼンカンリブ</t>
    </rPh>
    <rPh sb="20" eb="21">
      <t>カク</t>
    </rPh>
    <rPh sb="21" eb="23">
      <t>ゲンバ</t>
    </rPh>
    <rPh sb="23" eb="26">
      <t>タントウシャ</t>
    </rPh>
    <rPh sb="28" eb="32">
      <t>イタクケイヤク</t>
    </rPh>
    <rPh sb="32" eb="34">
      <t>ギョウシャ</t>
    </rPh>
    <rPh sb="35" eb="37">
      <t>センテイ</t>
    </rPh>
    <rPh sb="38" eb="40">
      <t>ケイヤク</t>
    </rPh>
    <rPh sb="48" eb="50">
      <t>ハッコウ</t>
    </rPh>
    <rPh sb="51" eb="53">
      <t>カンリ</t>
    </rPh>
    <rPh sb="56" eb="60">
      <t>コウジジム</t>
    </rPh>
    <rPh sb="62" eb="66">
      <t>イタクケイヤク</t>
    </rPh>
    <rPh sb="66" eb="68">
      <t>ギョウム</t>
    </rPh>
    <rPh sb="70" eb="72">
      <t>デンシ</t>
    </rPh>
    <rPh sb="79" eb="81">
      <t>トウロク</t>
    </rPh>
    <rPh sb="89" eb="91">
      <t>シュウケイ</t>
    </rPh>
    <rPh sb="92" eb="94">
      <t>ホウコク</t>
    </rPh>
    <rPh sb="95" eb="97">
      <t>ホカン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</si>
</sst>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19250" y="2174875"/>
          <a:ext cx="431800" cy="6445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19250" y="2193925"/>
          <a:ext cx="431800" cy="6445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8" zoomScale="115" zoomScaleNormal="115" zoomScaleSheetLayoutView="115" workbookViewId="0">
      <selection activeCell="P48" sqref="P48:U48"/>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v>45832</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446</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7049</v>
      </c>
      <c r="Q49" s="598"/>
      <c r="R49" s="598"/>
      <c r="S49" s="598"/>
      <c r="T49" s="598"/>
      <c r="U49" s="599"/>
    </row>
    <row r="50" spans="3:23" ht="26.25" customHeight="1" x14ac:dyDescent="0.15">
      <c r="C50" s="570" t="s">
        <v>11</v>
      </c>
      <c r="D50" s="571"/>
      <c r="E50" s="572"/>
      <c r="F50" s="581" t="s">
        <v>450</v>
      </c>
      <c r="G50" s="582"/>
      <c r="H50" s="582"/>
      <c r="I50" s="582"/>
      <c r="J50" s="582"/>
      <c r="K50" s="582"/>
      <c r="L50" s="582"/>
      <c r="M50" s="582"/>
      <c r="N50" s="341" t="s">
        <v>172</v>
      </c>
      <c r="O50" s="449"/>
      <c r="P50" s="450"/>
      <c r="Q50" s="585" t="s">
        <v>446</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48</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5762</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5188</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5762</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1564</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5762</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5188</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11</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5188</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4"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1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opLeftCell="A7"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1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13</v>
      </c>
      <c r="P27" s="700"/>
      <c r="Q27" s="700"/>
      <c r="R27" s="700"/>
      <c r="S27" s="49" t="s">
        <v>38</v>
      </c>
      <c r="T27" s="70"/>
      <c r="U27" s="70"/>
      <c r="X27" s="68" t="s">
        <v>39</v>
      </c>
      <c r="Y27" s="71"/>
      <c r="AG27" s="58"/>
      <c r="AH27" s="58"/>
      <c r="AI27" s="58"/>
      <c r="AJ27" s="58"/>
      <c r="AK27" s="742">
        <f>+AG18+O27</f>
        <v>13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14</v>
      </c>
      <c r="G30" s="712"/>
      <c r="H30" s="214" t="s">
        <v>198</v>
      </c>
      <c r="L30" s="709"/>
      <c r="O30" s="61"/>
      <c r="Q30" s="699">
        <f>+ROUND(Z28,1)+ROUND(Z29,1)+ROUND(Z30,1)</f>
        <v>13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23</v>
      </c>
      <c r="P27" s="700"/>
      <c r="Q27" s="700"/>
      <c r="R27" s="700"/>
      <c r="S27" s="49" t="s">
        <v>38</v>
      </c>
      <c r="T27" s="70"/>
      <c r="U27" s="70"/>
      <c r="X27" s="68" t="s">
        <v>39</v>
      </c>
      <c r="Y27" s="71"/>
      <c r="AG27" s="58"/>
      <c r="AH27" s="58"/>
      <c r="AI27" s="58"/>
      <c r="AJ27" s="58"/>
      <c r="AK27" s="742">
        <f>+AG18+O27</f>
        <v>23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12</v>
      </c>
      <c r="G30" s="712"/>
      <c r="H30" s="214" t="s">
        <v>198</v>
      </c>
      <c r="L30" s="709"/>
      <c r="O30" s="61"/>
      <c r="Q30" s="699">
        <f>+ROUND(Z28,1)+ROUND(Z29,1)+ROUND(Z30,1)</f>
        <v>23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4053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4503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4053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4053</v>
      </c>
      <c r="P27" s="700"/>
      <c r="Q27" s="700"/>
      <c r="R27" s="700"/>
      <c r="S27" s="49" t="s">
        <v>38</v>
      </c>
      <c r="T27" s="70"/>
      <c r="U27" s="70"/>
      <c r="X27" s="68" t="s">
        <v>39</v>
      </c>
      <c r="Y27" s="71"/>
      <c r="AG27" s="58"/>
      <c r="AH27" s="58"/>
      <c r="AI27" s="58"/>
      <c r="AJ27" s="58"/>
      <c r="AK27" s="742">
        <f>+AG18+O27</f>
        <v>4053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4053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4503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362</v>
      </c>
      <c r="G30" s="712"/>
      <c r="H30" s="214" t="s">
        <v>198</v>
      </c>
      <c r="L30" s="709"/>
      <c r="O30" s="61"/>
      <c r="Q30" s="699">
        <f>+ROUND(Z28,1)+ROUND(Z29,1)+ROUND(Z30,1)</f>
        <v>4053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4503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6" zoomScaleNormal="100"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横浜市内各現場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20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18</v>
      </c>
      <c r="P27" s="700"/>
      <c r="Q27" s="700"/>
      <c r="R27" s="700"/>
      <c r="S27" s="49" t="s">
        <v>38</v>
      </c>
      <c r="T27" s="70"/>
      <c r="U27" s="70"/>
      <c r="X27" s="68" t="s">
        <v>39</v>
      </c>
      <c r="Y27" s="71"/>
      <c r="AG27" s="58"/>
      <c r="AH27" s="58"/>
      <c r="AI27" s="58"/>
      <c r="AJ27" s="58"/>
      <c r="AK27" s="742">
        <f>+AG18+O27</f>
        <v>18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8</v>
      </c>
      <c r="G30" s="712"/>
      <c r="H30" s="214" t="s">
        <v>198</v>
      </c>
      <c r="L30" s="709"/>
      <c r="O30" s="61"/>
      <c r="Q30" s="699">
        <f>+ROUND(Z28,1)+ROUND(Z29,1)+ROUND(Z30,1)</f>
        <v>18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横浜市内各現場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13</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19</v>
      </c>
      <c r="M9" s="377">
        <f>IF(OR(ｷ.紙くず!F24&gt;0,ｷ.紙くず!F24&lt;0),ｷ.紙くず!F24,IF(M$19&gt;0,"0",0))</f>
        <v>2</v>
      </c>
      <c r="N9" s="377">
        <f>IF(OR(ｸ.木くず!F24&gt;0,ｸ.木くず!F24&lt;0),ｸ.木くず!F24,IF(N$19&gt;0,"0",0))</f>
        <v>1165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14</v>
      </c>
      <c r="T9" s="377">
        <f>IF(OR(ｾ.ｶﾞﾗｽ･ｺﾝｸﾘ･陶磁器くず!F24&gt;0,ｾ.ｶﾞﾗｽ･ｺﾝｸﾘ･陶磁器くず!F24&lt;0),ｾ.ｶﾞﾗｽ･ｺﾝｸﾘ･陶磁器くず!F24,IF(T$19&gt;0,"0",0))</f>
        <v>26</v>
      </c>
      <c r="U9" s="377">
        <f>IF(OR(ｿ.鉱さい!F24&gt;0,ｿ.鉱さい!F24&lt;0),ｿ.鉱さい!F24,IF(U$19&gt;0,"0",0))</f>
        <v>0</v>
      </c>
      <c r="V9" s="377">
        <f>IF(OR(ﾀ.がれき類!F24&gt;0,ﾀ.がれき類!F24&lt;0),ﾀ.がれき類!F24,IF(V$19&gt;0,"0",0))</f>
        <v>4503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20</v>
      </c>
      <c r="AA9" s="379">
        <f>IF(SUM(G9:Z9)&gt;0,SUM(G9:Z9),IF(AA$19&gt;0,"0",0))</f>
        <v>5762</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13</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19</v>
      </c>
      <c r="M14" s="383">
        <f>IF(OR(ｷ.紙くず!F29&gt;0,ｷ.紙くず!F29&lt;0),ｷ.紙くず!F29,IF(M$19&gt;0,"0",0))</f>
        <v>2</v>
      </c>
      <c r="N14" s="383">
        <f>IF(OR(ｸ.木くず!F29&gt;0,ｸ.木くず!F29&lt;0),ｸ.木くず!F29,IF(N$19&gt;0,"0",0))</f>
        <v>1165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14</v>
      </c>
      <c r="T14" s="383">
        <f>IF(OR(ｾ.ｶﾞﾗｽ･ｺﾝｸﾘ･陶磁器くず!F29&gt;0,ｾ.ｶﾞﾗｽ･ｺﾝｸﾘ･陶磁器くず!F29&lt;0),ｾ.ｶﾞﾗｽ･ｺﾝｸﾘ･陶磁器くず!F29,IF(T$19&gt;0,"0",0))</f>
        <v>26</v>
      </c>
      <c r="U14" s="383">
        <f>IF(OR(ｿ.鉱さい!F29&gt;0,ｿ.鉱さい!F29&lt;0),ｿ.鉱さい!F29,IF(U$19&gt;0,"0",0))</f>
        <v>0</v>
      </c>
      <c r="V14" s="383">
        <f>IF(OR(ﾀ.がれき類!F29&gt;0,ﾀ.がれき類!F29&lt;0),ﾀ.がれき類!F29,IF(V$19&gt;0,"0",0))</f>
        <v>4503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20</v>
      </c>
      <c r="AA14" s="385">
        <f t="shared" si="0"/>
        <v>5762</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11</v>
      </c>
      <c r="M15" s="383">
        <f>IF(OR(ｷ.紙くず!F30&gt;0,ｷ.紙くず!F30&lt;0),ｷ.紙くず!F30,IF(M$19&gt;0,"0",0))</f>
        <v>2</v>
      </c>
      <c r="N15" s="383">
        <f>IF(OR(ｸ.木くず!F30&gt;0,ｸ.木くず!F30&lt;0),ｸ.木くず!F30,IF(N$19&gt;0,"0",0))</f>
        <v>1155</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14</v>
      </c>
      <c r="T15" s="383">
        <f>IF(OR(ｾ.ｶﾞﾗｽ･ｺﾝｸﾘ･陶磁器くず!F30&gt;0,ｾ.ｶﾞﾗｽ･ｺﾝｸﾘ･陶磁器くず!F30&lt;0),ｾ.ｶﾞﾗｽ･ｺﾝｸﾘ･陶磁器くず!F30,IF(T$19&gt;0,"0",0))</f>
        <v>12</v>
      </c>
      <c r="U15" s="383">
        <f>IF(OR(ｿ.鉱さい!F30&gt;0,ｿ.鉱さい!F30&lt;0),ｿ.鉱さい!F30,IF(U$19&gt;0,"0",0))</f>
        <v>0</v>
      </c>
      <c r="V15" s="383">
        <f>IF(OR(ﾀ.がれき類!F30&gt;0,ﾀ.がれき類!F30&lt;0),ﾀ.がれき類!F30,IF(V$19&gt;0,"0",0))</f>
        <v>362</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8</v>
      </c>
      <c r="AA15" s="385">
        <f t="shared" si="0"/>
        <v>1564</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13</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19</v>
      </c>
      <c r="M16" s="383">
        <f>IF(OR(ｷ.紙くず!F31&gt;0,ｷ.紙くず!F31&lt;0),ｷ.紙くず!F31,IF(M$19&gt;0,"0",0))</f>
        <v>2</v>
      </c>
      <c r="N16" s="383">
        <f>IF(OR(ｸ.木くず!F31&gt;0,ｸ.木くず!F31&lt;0),ｸ.木くず!F31,IF(N$19&gt;0,"0",0))</f>
        <v>1165</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14</v>
      </c>
      <c r="T16" s="383">
        <f>IF(OR(ｾ.ｶﾞﾗｽ･ｺﾝｸﾘ･陶磁器くず!F31&gt;0,ｾ.ｶﾞﾗｽ･ｺﾝｸﾘ･陶磁器くず!F31&lt;0),ｾ.ｶﾞﾗｽ･ｺﾝｸﾘ･陶磁器くず!F31,IF(T$19&gt;0,"0",0))</f>
        <v>26</v>
      </c>
      <c r="U16" s="383">
        <f>IF(OR(ｿ.鉱さい!F31&gt;0,ｿ.鉱さい!F31&lt;0),ｿ.鉱さい!F31,IF(U$19&gt;0,"0",0))</f>
        <v>0</v>
      </c>
      <c r="V16" s="383">
        <f>IF(OR(ﾀ.がれき類!F31&gt;0,ﾀ.がれき類!F31&lt;0),ﾀ.がれき類!F31,IF(V$19&gt;0,"0",0))</f>
        <v>4503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20</v>
      </c>
      <c r="AA16" s="385">
        <f t="shared" si="0"/>
        <v>5762</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12</v>
      </c>
      <c r="I19" s="389">
        <f t="shared" si="1"/>
        <v>0</v>
      </c>
      <c r="J19" s="389">
        <f t="shared" si="1"/>
        <v>0</v>
      </c>
      <c r="K19" s="389">
        <f t="shared" si="1"/>
        <v>0</v>
      </c>
      <c r="L19" s="389">
        <f t="shared" si="1"/>
        <v>17</v>
      </c>
      <c r="M19" s="389">
        <f t="shared" si="1"/>
        <v>2</v>
      </c>
      <c r="N19" s="389">
        <f t="shared" si="1"/>
        <v>1050</v>
      </c>
      <c r="O19" s="389">
        <f t="shared" si="1"/>
        <v>0</v>
      </c>
      <c r="P19" s="389">
        <f t="shared" si="1"/>
        <v>0</v>
      </c>
      <c r="Q19" s="389">
        <f t="shared" si="1"/>
        <v>0</v>
      </c>
      <c r="R19" s="389">
        <f t="shared" si="1"/>
        <v>0</v>
      </c>
      <c r="S19" s="389">
        <f t="shared" si="1"/>
        <v>13</v>
      </c>
      <c r="T19" s="389">
        <f t="shared" si="1"/>
        <v>23</v>
      </c>
      <c r="U19" s="389">
        <f t="shared" si="1"/>
        <v>0</v>
      </c>
      <c r="V19" s="389">
        <f t="shared" si="1"/>
        <v>4053</v>
      </c>
      <c r="W19" s="389">
        <f t="shared" si="1"/>
        <v>0</v>
      </c>
      <c r="X19" s="389">
        <f t="shared" si="1"/>
        <v>0</v>
      </c>
      <c r="Y19" s="389">
        <f t="shared" si="1"/>
        <v>0</v>
      </c>
      <c r="Z19" s="390">
        <f t="shared" si="1"/>
        <v>18</v>
      </c>
      <c r="AA19" s="391">
        <f t="shared" ref="AA19:AA25" si="2">SUM(G19:Z19)</f>
        <v>5188</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12</v>
      </c>
      <c r="I37" s="424">
        <f t="shared" si="8"/>
        <v>0</v>
      </c>
      <c r="J37" s="424">
        <f t="shared" si="8"/>
        <v>0</v>
      </c>
      <c r="K37" s="424">
        <f t="shared" si="8"/>
        <v>0</v>
      </c>
      <c r="L37" s="424">
        <f t="shared" si="8"/>
        <v>17</v>
      </c>
      <c r="M37" s="424">
        <f t="shared" si="8"/>
        <v>2</v>
      </c>
      <c r="N37" s="424">
        <f t="shared" si="8"/>
        <v>1050</v>
      </c>
      <c r="O37" s="424">
        <f t="shared" si="8"/>
        <v>0</v>
      </c>
      <c r="P37" s="424">
        <f t="shared" si="8"/>
        <v>0</v>
      </c>
      <c r="Q37" s="424">
        <f t="shared" si="8"/>
        <v>0</v>
      </c>
      <c r="R37" s="424">
        <f t="shared" si="8"/>
        <v>0</v>
      </c>
      <c r="S37" s="424">
        <f t="shared" si="8"/>
        <v>13</v>
      </c>
      <c r="T37" s="424">
        <f t="shared" si="8"/>
        <v>23</v>
      </c>
      <c r="U37" s="424">
        <f t="shared" si="8"/>
        <v>0</v>
      </c>
      <c r="V37" s="424">
        <f t="shared" si="8"/>
        <v>4053</v>
      </c>
      <c r="W37" s="424">
        <f t="shared" si="8"/>
        <v>0</v>
      </c>
      <c r="X37" s="424">
        <f t="shared" si="8"/>
        <v>0</v>
      </c>
      <c r="Y37" s="424">
        <f t="shared" si="8"/>
        <v>0</v>
      </c>
      <c r="Z37" s="425">
        <f t="shared" si="8"/>
        <v>18</v>
      </c>
      <c r="AA37" s="426">
        <f t="shared" si="4"/>
        <v>5188</v>
      </c>
    </row>
    <row r="38" spans="2:27" ht="24" customHeight="1" x14ac:dyDescent="0.15">
      <c r="B38" s="170"/>
      <c r="C38" s="776"/>
      <c r="D38" s="227"/>
      <c r="E38" s="225" t="s">
        <v>319</v>
      </c>
      <c r="F38" s="443"/>
      <c r="G38" s="415">
        <f t="shared" ref="G38:Z38" si="9">SUM(G39:G41)</f>
        <v>0</v>
      </c>
      <c r="H38" s="415">
        <f t="shared" si="9"/>
        <v>12</v>
      </c>
      <c r="I38" s="415">
        <f t="shared" si="9"/>
        <v>0</v>
      </c>
      <c r="J38" s="415">
        <f t="shared" si="9"/>
        <v>0</v>
      </c>
      <c r="K38" s="415">
        <f t="shared" si="9"/>
        <v>0</v>
      </c>
      <c r="L38" s="415">
        <f t="shared" si="9"/>
        <v>17</v>
      </c>
      <c r="M38" s="415">
        <f t="shared" si="9"/>
        <v>2</v>
      </c>
      <c r="N38" s="415">
        <f t="shared" si="9"/>
        <v>1050</v>
      </c>
      <c r="O38" s="415">
        <f t="shared" si="9"/>
        <v>0</v>
      </c>
      <c r="P38" s="415">
        <f t="shared" si="9"/>
        <v>0</v>
      </c>
      <c r="Q38" s="415">
        <f t="shared" si="9"/>
        <v>0</v>
      </c>
      <c r="R38" s="415">
        <f t="shared" si="9"/>
        <v>0</v>
      </c>
      <c r="S38" s="415">
        <f t="shared" si="9"/>
        <v>13</v>
      </c>
      <c r="T38" s="415">
        <f t="shared" si="9"/>
        <v>23</v>
      </c>
      <c r="U38" s="415">
        <f t="shared" si="9"/>
        <v>0</v>
      </c>
      <c r="V38" s="415">
        <f t="shared" si="9"/>
        <v>4053</v>
      </c>
      <c r="W38" s="415">
        <f t="shared" si="9"/>
        <v>0</v>
      </c>
      <c r="X38" s="415">
        <f t="shared" si="9"/>
        <v>0</v>
      </c>
      <c r="Y38" s="415">
        <f t="shared" si="9"/>
        <v>0</v>
      </c>
      <c r="Z38" s="416">
        <f t="shared" si="9"/>
        <v>18</v>
      </c>
      <c r="AA38" s="417">
        <f t="shared" si="4"/>
        <v>5188</v>
      </c>
    </row>
    <row r="39" spans="2:27" ht="24" customHeight="1" x14ac:dyDescent="0.15">
      <c r="B39" s="170"/>
      <c r="C39" s="776"/>
      <c r="D39" s="228"/>
      <c r="E39" s="223"/>
      <c r="F39" s="221" t="s">
        <v>233</v>
      </c>
      <c r="G39" s="418">
        <f>+ｱ.燃え殻!$Z$28</f>
        <v>0</v>
      </c>
      <c r="H39" s="418">
        <f>+ｲ.汚泥!$Z$28</f>
        <v>12</v>
      </c>
      <c r="I39" s="418">
        <f>+ｳ.廃油!$Z$28</f>
        <v>0</v>
      </c>
      <c r="J39" s="418">
        <f>+ｴ.廃酸!$Z$28</f>
        <v>0</v>
      </c>
      <c r="K39" s="418">
        <f>+ｵ.廃ｱﾙｶﾘ!$Z$28</f>
        <v>0</v>
      </c>
      <c r="L39" s="418">
        <f>+ｶ.廃ﾌﾟﾗ類!$Z$28</f>
        <v>17</v>
      </c>
      <c r="M39" s="418">
        <f>+ｷ.紙くず!$Z$28</f>
        <v>2</v>
      </c>
      <c r="N39" s="418">
        <f>+ｸ.木くず!$Z$28</f>
        <v>1050</v>
      </c>
      <c r="O39" s="418">
        <f>+ｹ.繊維くず!$Z$28</f>
        <v>0</v>
      </c>
      <c r="P39" s="418">
        <f>+ｺ.動植物性残さ!$Z$28</f>
        <v>0</v>
      </c>
      <c r="Q39" s="418">
        <f>+ｻ.動物系固形不要物!$Z$28</f>
        <v>0</v>
      </c>
      <c r="R39" s="418">
        <f>+ｼ.ｺﾞﾑくず!$Z$28</f>
        <v>0</v>
      </c>
      <c r="S39" s="418">
        <f>+ｽ.金属くず!$Z$28</f>
        <v>13</v>
      </c>
      <c r="T39" s="418">
        <f>+ｾ.ｶﾞﾗｽ･ｺﾝｸﾘ･陶磁器くず!$Z$28</f>
        <v>23</v>
      </c>
      <c r="U39" s="418">
        <f>+ｿ.鉱さい!$Z$28</f>
        <v>0</v>
      </c>
      <c r="V39" s="418">
        <f>+ﾀ.がれき類!$Z$28</f>
        <v>4053</v>
      </c>
      <c r="W39" s="418">
        <f>+ﾁ.動物のふん尿!$Z$28</f>
        <v>0</v>
      </c>
      <c r="X39" s="418">
        <f>+ﾂ.動物の死体!$Z$28</f>
        <v>0</v>
      </c>
      <c r="Y39" s="418">
        <f>+ﾃ.ばいじん!$Z$28</f>
        <v>0</v>
      </c>
      <c r="Z39" s="419">
        <f>+ﾄ.混合廃棄物その他!$Z$28</f>
        <v>18</v>
      </c>
      <c r="AA39" s="420">
        <f t="shared" si="4"/>
        <v>5188</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12</v>
      </c>
      <c r="I43" s="427">
        <f>+ｳ.廃油!$AK$27</f>
        <v>0</v>
      </c>
      <c r="J43" s="427">
        <f>+ｴ.廃酸!$AK$27</f>
        <v>0</v>
      </c>
      <c r="K43" s="427">
        <f>+ｵ.廃ｱﾙｶﾘ!$AK$27</f>
        <v>0</v>
      </c>
      <c r="L43" s="427">
        <f>+ｶ.廃ﾌﾟﾗ類!$AK$27</f>
        <v>17</v>
      </c>
      <c r="M43" s="427">
        <f>+ｷ.紙くず!$AK$27</f>
        <v>2</v>
      </c>
      <c r="N43" s="427">
        <f>+ｸ.木くず!$AK$27</f>
        <v>1050</v>
      </c>
      <c r="O43" s="427">
        <f>+ｹ.繊維くず!$AK$27</f>
        <v>0</v>
      </c>
      <c r="P43" s="427">
        <f>+ｺ.動植物性残さ!$AK$27</f>
        <v>0</v>
      </c>
      <c r="Q43" s="427">
        <f>+ｻ.動物系固形不要物!$AK$27</f>
        <v>0</v>
      </c>
      <c r="R43" s="427">
        <f>+ｼ.ｺﾞﾑくず!$AK$27</f>
        <v>0</v>
      </c>
      <c r="S43" s="427">
        <f>+ｽ.金属くず!$AK$27</f>
        <v>13</v>
      </c>
      <c r="T43" s="427">
        <f>+ｾ.ｶﾞﾗｽ･ｺﾝｸﾘ･陶磁器くず!$AK$27</f>
        <v>23</v>
      </c>
      <c r="U43" s="427">
        <f>+ｿ.鉱さい!$AK$27</f>
        <v>0</v>
      </c>
      <c r="V43" s="427">
        <f>+ﾀ.がれき類!$AK$27</f>
        <v>4053</v>
      </c>
      <c r="W43" s="427">
        <f>+ﾁ.動物のふん尿!$AK$27</f>
        <v>0</v>
      </c>
      <c r="X43" s="427">
        <f>+ﾂ.動物の死体!$AK$27</f>
        <v>0</v>
      </c>
      <c r="Y43" s="427">
        <f>+ﾃ.ばいじん!$AK$27</f>
        <v>0</v>
      </c>
      <c r="Z43" s="428">
        <f>+ﾄ.混合廃棄物その他!$AK$27</f>
        <v>18</v>
      </c>
      <c r="AA43" s="429">
        <f t="shared" si="4"/>
        <v>5188</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11</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11</v>
      </c>
    </row>
    <row r="45" spans="2:27" ht="24" customHeight="1" x14ac:dyDescent="0.15">
      <c r="B45" s="170"/>
      <c r="C45" s="177"/>
      <c r="D45" s="442" t="s">
        <v>190</v>
      </c>
      <c r="E45" s="805" t="s">
        <v>237</v>
      </c>
      <c r="F45" s="806"/>
      <c r="G45" s="433">
        <f>+ｱ.燃え殻!$AR$24</f>
        <v>0</v>
      </c>
      <c r="H45" s="433">
        <f>+ｲ.汚泥!$AR$24</f>
        <v>12</v>
      </c>
      <c r="I45" s="433">
        <f>+ｳ.廃油!$AR$24</f>
        <v>0</v>
      </c>
      <c r="J45" s="433">
        <f>+ｴ.廃酸!$AR$24</f>
        <v>0</v>
      </c>
      <c r="K45" s="433">
        <f>+ｵ.廃ｱﾙｶﾘ!$AR$24</f>
        <v>0</v>
      </c>
      <c r="L45" s="433">
        <f>+ｶ.廃ﾌﾟﾗ類!$AR$24</f>
        <v>17</v>
      </c>
      <c r="M45" s="433">
        <f>+ｷ.紙くず!$AR$24</f>
        <v>2</v>
      </c>
      <c r="N45" s="433">
        <f>+ｸ.木くず!$AR$24</f>
        <v>1050</v>
      </c>
      <c r="O45" s="433">
        <f>+ｹ.繊維くず!$AR$24</f>
        <v>0</v>
      </c>
      <c r="P45" s="433">
        <f>+ｺ.動植物性残さ!$AR$24</f>
        <v>0</v>
      </c>
      <c r="Q45" s="433">
        <f>+ｻ.動物系固形不要物!$AR$24</f>
        <v>0</v>
      </c>
      <c r="R45" s="433">
        <f>+ｼ.ｺﾞﾑくず!$AR$24</f>
        <v>0</v>
      </c>
      <c r="S45" s="433">
        <f>+ｽ.金属くず!$AR$24</f>
        <v>13</v>
      </c>
      <c r="T45" s="433">
        <f>+ｾ.ｶﾞﾗｽ･ｺﾝｸﾘ･陶磁器くず!$AR$24</f>
        <v>23</v>
      </c>
      <c r="U45" s="433">
        <f>+ｿ.鉱さい!$AR$24</f>
        <v>0</v>
      </c>
      <c r="V45" s="433">
        <f>+ﾀ.がれき類!$AR$24</f>
        <v>4053</v>
      </c>
      <c r="W45" s="433">
        <f>+ﾁ.動物のふん尿!$AR$24</f>
        <v>0</v>
      </c>
      <c r="X45" s="433">
        <f>+ﾂ.動物の死体!$AR$24</f>
        <v>0</v>
      </c>
      <c r="Y45" s="433">
        <f>+ﾃ.ばいじん!$AR$24</f>
        <v>0</v>
      </c>
      <c r="Z45" s="434">
        <f>+ﾄ.混合廃棄物その他!$AR$24</f>
        <v>18</v>
      </c>
      <c r="AA45" s="435">
        <f t="shared" si="4"/>
        <v>5188</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25</v>
      </c>
      <c r="I55" s="480">
        <f t="shared" si="10"/>
        <v>0</v>
      </c>
      <c r="J55" s="480">
        <f t="shared" si="10"/>
        <v>0</v>
      </c>
      <c r="K55" s="480">
        <f t="shared" si="10"/>
        <v>0</v>
      </c>
      <c r="L55" s="480">
        <f t="shared" si="10"/>
        <v>36</v>
      </c>
      <c r="M55" s="480">
        <f t="shared" si="10"/>
        <v>4</v>
      </c>
      <c r="N55" s="480">
        <f t="shared" si="10"/>
        <v>2215</v>
      </c>
      <c r="O55" s="480">
        <f t="shared" si="10"/>
        <v>0</v>
      </c>
      <c r="P55" s="480">
        <f t="shared" si="10"/>
        <v>0</v>
      </c>
      <c r="Q55" s="480">
        <f t="shared" si="10"/>
        <v>0</v>
      </c>
      <c r="R55" s="480">
        <f t="shared" si="10"/>
        <v>0</v>
      </c>
      <c r="S55" s="480">
        <f t="shared" si="10"/>
        <v>27</v>
      </c>
      <c r="T55" s="480">
        <f t="shared" si="10"/>
        <v>49</v>
      </c>
      <c r="U55" s="480">
        <f t="shared" si="10"/>
        <v>0</v>
      </c>
      <c r="V55" s="480">
        <f t="shared" si="10"/>
        <v>8556</v>
      </c>
      <c r="W55" s="480">
        <f t="shared" si="10"/>
        <v>0</v>
      </c>
      <c r="X55" s="480">
        <f t="shared" si="10"/>
        <v>0</v>
      </c>
      <c r="Y55" s="480">
        <f t="shared" si="10"/>
        <v>0</v>
      </c>
      <c r="Z55" s="480">
        <f t="shared" si="10"/>
        <v>38</v>
      </c>
      <c r="AA55" s="481">
        <f>+AA9+AA19+AA20</f>
        <v>10950</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f>+表紙!P35</f>
        <v>45832</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横浜市戸塚区鳥が丘12-1</v>
      </c>
      <c r="M16" s="851"/>
      <c r="N16" s="851"/>
      <c r="O16" s="851"/>
      <c r="P16" s="851"/>
      <c r="Q16" s="851"/>
      <c r="R16" s="851"/>
      <c r="S16" s="851"/>
      <c r="T16" s="851"/>
      <c r="U16" s="282"/>
    </row>
    <row r="17" spans="1:21" ht="26.25" customHeight="1" x14ac:dyDescent="0.15">
      <c r="C17" s="86"/>
      <c r="I17" s="25"/>
      <c r="J17" s="25" t="s">
        <v>7</v>
      </c>
      <c r="K17" s="25"/>
      <c r="L17" s="851" t="str">
        <f>+表紙!L41</f>
        <v>株式会社信友建設
代表取締役　福嶋 隆太郎</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045-860-2615</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横浜市内各現場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7049</v>
      </c>
      <c r="Q25" s="823"/>
      <c r="R25" s="823"/>
      <c r="S25" s="823"/>
      <c r="T25" s="823"/>
      <c r="U25" s="824"/>
    </row>
    <row r="26" spans="1:21" ht="26.25" customHeight="1" x14ac:dyDescent="0.15">
      <c r="C26" s="570" t="s">
        <v>11</v>
      </c>
      <c r="D26" s="571"/>
      <c r="E26" s="572"/>
      <c r="F26" s="838" t="str">
        <f>+表紙!F50</f>
        <v>横浜市内各所</v>
      </c>
      <c r="G26" s="839"/>
      <c r="H26" s="839"/>
      <c r="I26" s="839"/>
      <c r="J26" s="839"/>
      <c r="K26" s="839"/>
      <c r="L26" s="839"/>
      <c r="M26" s="839"/>
      <c r="N26" s="341" t="s">
        <v>172</v>
      </c>
      <c r="O26"/>
      <c r="P26"/>
      <c r="Q26" s="833" t="str">
        <f>IF(+表紙!Q50="","",+表紙!Q50)</f>
        <v>045-860-2615</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06　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48</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5762</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5188</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5762</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1564</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5762</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5188</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11</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5188</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3" zoomScale="90" zoomScaleNormal="9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12</v>
      </c>
      <c r="P27" s="700"/>
      <c r="Q27" s="700"/>
      <c r="R27" s="700"/>
      <c r="S27" s="49" t="s">
        <v>38</v>
      </c>
      <c r="T27" s="70"/>
      <c r="U27" s="70"/>
      <c r="X27" s="68" t="s">
        <v>39</v>
      </c>
      <c r="Y27" s="71"/>
      <c r="AG27" s="58"/>
      <c r="AH27" s="58"/>
      <c r="AI27" s="58"/>
      <c r="AJ27" s="58"/>
      <c r="AK27" s="742">
        <f>+AG18+O27</f>
        <v>12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7"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3"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90" zoomScaleNormal="9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v>
      </c>
      <c r="P27" s="700"/>
      <c r="Q27" s="700"/>
      <c r="R27" s="700"/>
      <c r="S27" s="49" t="s">
        <v>38</v>
      </c>
      <c r="T27" s="70"/>
      <c r="U27" s="70"/>
      <c r="X27" s="68" t="s">
        <v>39</v>
      </c>
      <c r="Y27" s="71"/>
      <c r="AG27" s="58"/>
      <c r="AH27" s="58"/>
      <c r="AI27" s="58"/>
      <c r="AJ27" s="58"/>
      <c r="AK27" s="742">
        <f>+AG18+O27</f>
        <v>17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11</v>
      </c>
      <c r="G30" s="712"/>
      <c r="H30" s="214" t="s">
        <v>198</v>
      </c>
      <c r="L30" s="709"/>
      <c r="O30" s="61"/>
      <c r="Q30" s="699">
        <f>+ROUND(Z28,1)+ROUND(Z29,1)+ROUND(Z30,1)</f>
        <v>17</v>
      </c>
      <c r="R30" s="700"/>
      <c r="S30" s="700"/>
      <c r="T30" s="700"/>
      <c r="U30" s="49" t="s">
        <v>16</v>
      </c>
      <c r="X30" s="697" t="s">
        <v>186</v>
      </c>
      <c r="Y30" s="698"/>
      <c r="Z30" s="690"/>
      <c r="AA30" s="691"/>
      <c r="AB30" s="691"/>
      <c r="AC30" s="691"/>
      <c r="AD30" s="691"/>
      <c r="AE30" s="49" t="s">
        <v>13</v>
      </c>
      <c r="AK30" s="651">
        <v>11</v>
      </c>
      <c r="AL30" s="652"/>
      <c r="AM30" s="652"/>
      <c r="AN30" s="652"/>
      <c r="AO30" s="57" t="s">
        <v>13</v>
      </c>
      <c r="AR30" s="758"/>
      <c r="AS30" s="755"/>
      <c r="AT30" s="755"/>
      <c r="AU30" s="756"/>
    </row>
    <row r="31" spans="2:48" ht="27" customHeight="1" thickTop="1" thickBot="1" x14ac:dyDescent="0.2">
      <c r="B31" s="725" t="s">
        <v>375</v>
      </c>
      <c r="C31" s="676"/>
      <c r="D31" s="676"/>
      <c r="E31" s="677"/>
      <c r="F31" s="711">
        <v>19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v>
      </c>
      <c r="P27" s="700"/>
      <c r="Q27" s="700"/>
      <c r="R27" s="700"/>
      <c r="S27" s="49" t="s">
        <v>38</v>
      </c>
      <c r="T27" s="70"/>
      <c r="U27" s="70"/>
      <c r="X27" s="68" t="s">
        <v>39</v>
      </c>
      <c r="Y27" s="71"/>
      <c r="AG27" s="58"/>
      <c r="AH27" s="58"/>
      <c r="AI27" s="58"/>
      <c r="AJ27" s="58"/>
      <c r="AK27" s="742">
        <f>+AG18+O27</f>
        <v>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v>
      </c>
      <c r="G30" s="712"/>
      <c r="H30" s="214" t="s">
        <v>198</v>
      </c>
      <c r="L30" s="709"/>
      <c r="O30" s="61"/>
      <c r="Q30" s="699">
        <f>+ROUND(Z28,1)+ROUND(Z29,1)+ROUND(Z30,1)</f>
        <v>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横浜市内各現場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1050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1165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1050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1050</v>
      </c>
      <c r="P27" s="700"/>
      <c r="Q27" s="700"/>
      <c r="R27" s="700"/>
      <c r="S27" s="49" t="s">
        <v>38</v>
      </c>
      <c r="T27" s="70"/>
      <c r="U27" s="70"/>
      <c r="X27" s="68" t="s">
        <v>39</v>
      </c>
      <c r="Y27" s="71"/>
      <c r="AG27" s="58"/>
      <c r="AH27" s="58"/>
      <c r="AI27" s="58"/>
      <c r="AJ27" s="58"/>
      <c r="AK27" s="742">
        <f>+AG18+O27</f>
        <v>1050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1050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1165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1155</v>
      </c>
      <c r="G30" s="712"/>
      <c r="H30" s="214" t="s">
        <v>198</v>
      </c>
      <c r="L30" s="709"/>
      <c r="O30" s="61"/>
      <c r="Q30" s="699">
        <f>+ROUND(Z28,1)+ROUND(Z29,1)+ROUND(Z30,1)</f>
        <v>1050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1165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2025-06-24T00:25:03Z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