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xr:revisionPtr revIDLastSave="0" documentId="13_ncr:1_{BF6769D2-11A2-4150-9EAA-E0FD8690EE9C}" xr6:coauthVersionLast="45" xr6:coauthVersionMax="47" xr10:uidLastSave="{00000000-0000-0000-0000-000000000000}"/>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AL31" i="80" s="1"/>
  <c r="V60"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AS28" i="92"/>
  <c r="Z61" i="94" s="1"/>
  <c r="AL31" i="92"/>
  <c r="Z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<sst xmlns="http://schemas.openxmlformats.org/spreadsheetml/2006/main" count="3304" uniqueCount="471">
  <si>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</si>
  <si>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</si>
  <si>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</si>
  <si>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</si>
  <si>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</si>
  <si>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</si>
  <si>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</si>
  <si>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</si>
  <si>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</si>
  <si>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</si>
  <si>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</si>
  <si>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</si>
  <si>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</si>
  <si>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</si>
  <si>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</si>
  <si>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</si>
  <si>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</si>
  <si>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</si>
  <si>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</si>
  <si>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</si>
  <si>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</si>
  <si>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</si>
  <si>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</si>
  <si>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</si>
  <si>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</si>
  <si>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</si>
  <si>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</si>
  <si>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</si>
  <si>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</si>
  <si>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</si>
  <si>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</si>
  <si>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</si>
  <si>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</si>
  <si>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</si>
  <si>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</si>
  <si>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</si>
  <si>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</si>
  <si>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</si>
  <si>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</si>
  <si>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</si>
  <si>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</si>
  <si>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</si>
  <si>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</si>
  <si>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</si>
  <si>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</si>
  <si>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</si>
  <si>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</si>
  <si>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</si>
  <si>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</si>
  <si>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</si>
  <si>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</si>
  <si>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</si>
  <si>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</si>
  <si>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</si>
  <si>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</si>
  <si>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</si>
  <si>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</si>
  <si>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</si>
  <si>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</si>
  <si>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</si>
  <si>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</si>
  <si>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</si>
  <si>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</si>
  <si>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</si>
  <si>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</si>
  <si>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</si>
  <si>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</si>
  <si>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</si>
  <si>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</si>
  <si>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</si>
  <si>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</si>
  <si>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</si>
  <si>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</si>
  <si>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</si>
  <si>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</si>
  <si>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</si>
  <si>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</si>
  <si>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</si>
  <si>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</si>
  <si>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</si>
  <si>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</si>
  <si>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</si>
  <si>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</si>
  <si>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</si>
  <si>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</si>
  <si>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</si>
  <si>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</si>
  <si>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</si>
  <si>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</si>
  <si>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</si>
  <si>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</si>
  <si>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</si>
  <si>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</si>
  <si>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</si>
  <si>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</si>
  <si>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</si>
  <si>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</si>
  <si>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</si>
  <si>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</si>
  <si>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</si>
  <si>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</si>
  <si>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</si>
  <si>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</si>
  <si>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</si>
  <si>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</si>
  <si>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</si>
  <si>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</si>
  <si>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</si>
  <si>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</si>
  <si>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</si>
  <si>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</si>
  <si>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</si>
  <si>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</si>
  <si>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</si>
  <si>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</si>
  <si>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</si>
  <si>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</si>
  <si>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</si>
  <si>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</si>
  <si>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</si>
  <si>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</si>
  <si>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</si>
  <si>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</si>
  <si>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</si>
  <si>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</si>
  <si>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</si>
  <si>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</si>
  <si>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</si>
  <si>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</si>
  <si>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</si>
  <si>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</si>
  <si>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</si>
  <si>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</si>
  <si>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</si>
  <si>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</si>
  <si>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</si>
  <si>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</si>
  <si>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</si>
  <si>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</si>
  <si>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</si>
  <si>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</si>
  <si>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</si>
  <si>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</si>
  <si>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</si>
  <si>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</si>
  <si>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</si>
  <si>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</si>
  <si>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</si>
  <si>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</si>
  <si>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</si>
  <si>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</si>
  <si>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</si>
  <si>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</si>
  <si>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</si>
  <si>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</si>
  <si>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</si>
  <si>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</si>
  <si>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</si>
  <si>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</si>
  <si>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</si>
  <si>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</si>
  <si>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</si>
  <si>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</si>
  <si>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</si>
  <si>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</si>
  <si>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</si>
  <si>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</si>
  <si>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</si>
  <si>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</si>
  <si>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</si>
  <si>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</si>
  <si>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</si>
  <si>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</si>
  <si>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</si>
  <si>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</si>
  <si>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</si>
  <si>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</si>
  <si>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</si>
  <si>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</si>
  <si>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</si>
  <si>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</si>
  <si>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</si>
  <si>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</si>
  <si>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</si>
  <si>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</si>
  <si>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</si>
  <si>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</si>
  <si>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</si>
  <si>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</si>
  <si>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</si>
  <si>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</si>
  <si>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</si>
  <si>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</si>
  <si>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</si>
  <si>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</si>
  <si>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</si>
  <si>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</si>
  <si>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</si>
  <si>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</si>
  <si>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</si>
  <si>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</si>
  <si>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</si>
  <si>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</si>
  <si>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</si>
  <si>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</si>
  <si>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</si>
  <si>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</si>
  <si>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</si>
  <si>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</si>
  <si>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</si>
  <si>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</si>
  <si>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</si>
  <si>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</si>
  <si>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</si>
  <si>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</si>
  <si>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</si>
  <si>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</si>
  <si>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</si>
  <si>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</si>
  <si>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</si>
  <si>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</si>
  <si>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</si>
  <si>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</si>
  <si>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</si>
  <si>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</si>
  <si>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</si>
  <si>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</si>
  <si>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</si>
  <si>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</si>
  <si>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</si>
  <si>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</si>
  <si>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</si>
  <si>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</si>
  <si>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</si>
  <si>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</si>
  <si>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</si>
  <si>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</si>
  <si>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</si>
  <si>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</si>
  <si>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</si>
  <si>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</si>
  <si>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</si>
  <si>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</si>
  <si>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</si>
  <si>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</si>
  <si>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</si>
  <si>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</si>
  <si>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</si>
  <si>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</si>
  <si>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</si>
  <si>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</si>
  <si>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</si>
  <si>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</si>
  <si>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</si>
  <si>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</si>
  <si>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</si>
  <si>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</si>
  <si>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</si>
  <si>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</si>
  <si>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</si>
  <si>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</si>
  <si>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</si>
  <si>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</si>
  <si>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</si>
  <si>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</si>
  <si>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</si>
  <si>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</si>
  <si>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</si>
  <si>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</si>
  <si>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</si>
  <si>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</si>
  <si>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</si>
  <si>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</si>
  <si>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</si>
  <si>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</si>
  <si>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</si>
  <si>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</si>
  <si>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</si>
  <si>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</si>
  <si>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</si>
  <si>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</si>
  <si>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</si>
  <si>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</si>
  <si>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</si>
  <si>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</si>
  <si>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</si>
  <si>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</si>
  <si>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</si>
  <si>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</si>
  <si>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</si>
  <si>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</si>
  <si>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</si>
  <si>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</si>
  <si>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</si>
  <si>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</si>
  <si>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</si>
  <si>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</si>
  <si>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</si>
  <si>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</si>
  <si>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</si>
  <si>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</si>
  <si>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</si>
  <si>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</si>
  <si>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</si>
  <si>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</si>
  <si>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</si>
  <si>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</si>
  <si>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</si>
  <si>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</si>
  <si>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</si>
  <si>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</si>
  <si>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</si>
  <si>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</si>
  <si>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</si>
  <si>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</si>
  <si>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</si>
  <si>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</si>
  <si>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</si>
  <si>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</si>
  <si>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</si>
  <si>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</si>
  <si>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</si>
  <si>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</si>
  <si>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</si>
  <si>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</si>
  <si>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</si>
  <si>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</si>
  <si>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</si>
  <si>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</si>
  <si>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</si>
  <si>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</si>
  <si>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</si>
  <si>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</si>
  <si>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</si>
  <si>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</si>
  <si>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</si>
  <si>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</si>
  <si>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</si>
  <si>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</si>
  <si>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</si>
  <si>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</si>
  <si>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</si>
  <si>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</si>
  <si>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</si>
  <si>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</si>
  <si>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</si>
  <si>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</si>
  <si>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</si>
  <si>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</si>
  <si>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</si>
  <si>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</si>
  <si>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</si>
  <si>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</si>
  <si>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</si>
  <si>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</si>
  <si>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</si>
  <si>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</si>
  <si>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</si>
  <si>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</si>
  <si>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</si>
  <si>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</si>
  <si>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</si>
  <si>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</si>
  <si>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</si>
  <si>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</si>
  <si>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</si>
  <si>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</si>
  <si>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</si>
  <si>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</si>
  <si>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</si>
  <si>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</si>
  <si>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</si>
  <si>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</si>
  <si>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</si>
  <si>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</si>
  <si>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</si>
  <si>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</si>
  <si>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</si>
  <si>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</si>
  <si>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</si>
  <si>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</si>
  <si>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</si>
  <si>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</si>
  <si>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</si>
  <si>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</si>
  <si>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</si>
  <si>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</si>
  <si>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</si>
  <si>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</si>
  <si>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</si>
  <si>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</si>
  <si>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</si>
  <si>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</si>
  <si>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</si>
  <si>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</si>
  <si>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</si>
  <si>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</si>
  <si>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</si>
  <si>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</si>
  <si>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</si>
  <si>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</si>
  <si>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</si>
  <si>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</si>
  <si>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</si>
  <si>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</si>
  <si>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</si>
  <si>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</si>
  <si>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</si>
  <si>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</si>
  <si>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</si>
  <si>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</si>
  <si>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</si>
  <si>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</si>
  <si>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</si>
  <si>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</si>
  <si>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</si>
  <si>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</si>
  <si>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</si>
  <si>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</si>
  <si>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</si>
  <si>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</si>
  <si>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</si>
  <si>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</si>
  <si>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</si>
  <si>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</si>
  <si>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</si>
  <si>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</si>
  <si>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</si>
  <si>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</si>
  <si>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</si>
  <si>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</si>
  <si>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</si>
  <si>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</si>
  <si>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</si>
  <si>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</si>
  <si>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</si>
  <si>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</si>
  <si>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</si>
  <si>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</si>
  <si>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</si>
  <si>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</si>
  <si>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</si>
  <si>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</si>
  <si>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</si>
  <si>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</si>
  <si>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</si>
  <si>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</si>
  <si>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</si>
  <si>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</si>
  <si>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</si>
  <si>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</si>
  <si>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</si>
  <si>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</si>
  <si>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</si>
  <si>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</si>
  <si>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</si>
  <si>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</si>
  <si>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</si>
  <si>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</si>
  <si>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</si>
  <si>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</si>
  <si>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</si>
  <si>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</si>
  <si>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</si>
  <si>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令和７年６月３０日</t>
    <phoneticPr fontId="3"/>
  </si>
  <si>
    <t>東京都江東区豊洲5-6-36</t>
    <rPh sb="0" eb="3">
      <t>トウキョウト</t>
    </rPh>
    <rPh sb="3" eb="6">
      <t>コウトウク</t>
    </rPh>
    <rPh sb="6" eb="8">
      <t>トヨス</t>
    </rPh>
    <phoneticPr fontId="3"/>
  </si>
  <si>
    <t>03-6807-3725</t>
    <phoneticPr fontId="3"/>
  </si>
  <si>
    <t>株式会社ミライト・ワン</t>
    <rPh sb="0" eb="4">
      <t>カブシキガイシャ</t>
    </rPh>
    <phoneticPr fontId="3"/>
  </si>
  <si>
    <t>03-6417-4943</t>
    <phoneticPr fontId="3"/>
  </si>
  <si>
    <t>電気通信工事業</t>
    <rPh sb="0" eb="4">
      <t>デンキツウシン</t>
    </rPh>
    <rPh sb="4" eb="7">
      <t>コウジギョウ</t>
    </rPh>
    <phoneticPr fontId="3"/>
  </si>
  <si>
    <t>株式会社ミライト・ワン
代表取締役社長　菅原英宗</t>
    <rPh sb="0" eb="4">
      <t>カブシキガイシャ</t>
    </rPh>
    <rPh sb="12" eb="19">
      <t>ダイヒョウトリシマリヤクシャチョウ</t>
    </rPh>
    <rPh sb="20" eb="24">
      <t>スガワラヒデソウ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</si>
</sst>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34" zoomScaleNormal="100" zoomScaleSheetLayoutView="100" workbookViewId="0">
      <selection activeCell="M48" sqref="M48:O48"/>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464</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470</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7047</v>
      </c>
      <c r="N48" s="602"/>
      <c r="O48" s="603"/>
    </row>
    <row r="49" spans="3:21" ht="18" customHeight="1">
      <c r="C49" s="552" t="s">
        <v>11</v>
      </c>
      <c r="D49" s="584"/>
      <c r="E49" s="585"/>
      <c r="F49" s="571" t="s">
        <v>465</v>
      </c>
      <c r="G49" s="572"/>
      <c r="H49" s="572"/>
      <c r="I49" s="572"/>
      <c r="J49" s="572"/>
      <c r="K49" s="572"/>
      <c r="L49" s="463" t="s">
        <v>172</v>
      </c>
      <c r="M49" s="466"/>
      <c r="N49" s="604" t="s">
        <v>468</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469</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7802</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1110</v>
      </c>
      <c r="I63" s="292" t="s">
        <v>4</v>
      </c>
      <c r="J63" s="623" t="s">
        <v>324</v>
      </c>
      <c r="K63" s="624"/>
      <c r="L63" s="625"/>
      <c r="M63" s="621">
        <f>+別紙!AA14</f>
        <v>1110</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244.5</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865.5</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2"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22.3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11</v>
      </c>
      <c r="E24" s="684"/>
      <c r="F24" s="684"/>
      <c r="G24" s="211" t="s">
        <v>198</v>
      </c>
      <c r="H24" s="673">
        <f>+F12</f>
        <v>22.3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22.3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22.3</v>
      </c>
      <c r="Q27" s="733"/>
      <c r="R27" s="733"/>
      <c r="S27" s="733"/>
      <c r="T27" s="54" t="s">
        <v>38</v>
      </c>
      <c r="U27" s="74"/>
      <c r="V27" s="74"/>
      <c r="Y27" s="72" t="s">
        <v>39</v>
      </c>
      <c r="Z27" s="75"/>
      <c r="AH27" s="63"/>
      <c r="AI27" s="63"/>
      <c r="AJ27" s="63"/>
      <c r="AK27" s="63"/>
      <c r="AL27" s="703">
        <f>+AH18+P27</f>
        <v>22.3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22.3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v>
      </c>
      <c r="E29" s="684"/>
      <c r="F29" s="684"/>
      <c r="G29" s="211" t="s">
        <v>198</v>
      </c>
      <c r="H29" s="673">
        <f>+AL27</f>
        <v>22.3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4</v>
      </c>
      <c r="E30" s="684"/>
      <c r="F30" s="684"/>
      <c r="G30" s="211" t="s">
        <v>198</v>
      </c>
      <c r="H30" s="673">
        <f>+AL30</f>
        <v>16.399999999999999</v>
      </c>
      <c r="I30" s="674"/>
      <c r="J30" s="211" t="s">
        <v>198</v>
      </c>
      <c r="M30" s="682"/>
      <c r="P30" s="66"/>
      <c r="R30" s="687">
        <f>+ROUND(AA28,1)+ROUND(AA29,1)+ROUND(AA30,1)</f>
        <v>22.3</v>
      </c>
      <c r="S30" s="733"/>
      <c r="T30" s="733"/>
      <c r="U30" s="733"/>
      <c r="V30" s="54" t="s">
        <v>16</v>
      </c>
      <c r="Y30" s="688" t="s">
        <v>186</v>
      </c>
      <c r="Z30" s="689"/>
      <c r="AA30" s="729"/>
      <c r="AB30" s="730"/>
      <c r="AC30" s="730"/>
      <c r="AD30" s="730"/>
      <c r="AE30" s="730"/>
      <c r="AF30" s="54" t="s">
        <v>13</v>
      </c>
      <c r="AL30" s="706">
        <v>16.399999999999999</v>
      </c>
      <c r="AM30" s="707"/>
      <c r="AN30" s="707"/>
      <c r="AO30" s="707"/>
      <c r="AP30" s="62" t="s">
        <v>13</v>
      </c>
      <c r="AS30" s="725"/>
      <c r="AT30" s="722"/>
      <c r="AU30" s="722"/>
      <c r="AV30" s="723"/>
      <c r="AW30" s="498"/>
    </row>
    <row r="31" spans="2:49" ht="27" customHeight="1" thickTop="1" thickBot="1">
      <c r="B31" s="660" t="s">
        <v>226</v>
      </c>
      <c r="C31" s="661"/>
      <c r="D31" s="684">
        <v>7</v>
      </c>
      <c r="E31" s="684"/>
      <c r="F31" s="684"/>
      <c r="G31" s="211" t="s">
        <v>198</v>
      </c>
      <c r="H31" s="673">
        <f>+AS24</f>
        <v>22.3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3" zoomScaleNormal="100" workbookViewId="0">
      <selection activeCell="AI27" sqref="AI2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3894.3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1000</v>
      </c>
      <c r="E24" s="684"/>
      <c r="F24" s="684"/>
      <c r="G24" s="211" t="s">
        <v>198</v>
      </c>
      <c r="H24" s="673">
        <f>+F12</f>
        <v>3894.3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3894.3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3894.3</v>
      </c>
      <c r="Q27" s="733"/>
      <c r="R27" s="733"/>
      <c r="S27" s="733"/>
      <c r="T27" s="54" t="s">
        <v>38</v>
      </c>
      <c r="U27" s="74"/>
      <c r="V27" s="74"/>
      <c r="Y27" s="72" t="s">
        <v>39</v>
      </c>
      <c r="Z27" s="75"/>
      <c r="AH27" s="63"/>
      <c r="AI27" s="63"/>
      <c r="AJ27" s="63"/>
      <c r="AK27" s="63"/>
      <c r="AL27" s="703">
        <f>+AH18+P27</f>
        <v>3894.3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3894.3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1000</v>
      </c>
      <c r="E29" s="684"/>
      <c r="F29" s="684"/>
      <c r="G29" s="211" t="s">
        <v>198</v>
      </c>
      <c r="H29" s="673">
        <f>+AL27</f>
        <v>3894.3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200</v>
      </c>
      <c r="E30" s="684"/>
      <c r="F30" s="684"/>
      <c r="G30" s="211" t="s">
        <v>198</v>
      </c>
      <c r="H30" s="673">
        <f>+AL30</f>
        <v>234</v>
      </c>
      <c r="I30" s="674"/>
      <c r="J30" s="211" t="s">
        <v>198</v>
      </c>
      <c r="M30" s="682"/>
      <c r="P30" s="66"/>
      <c r="R30" s="687">
        <f>+ROUND(AA28,1)+ROUND(AA29,1)+ROUND(AA30,1)</f>
        <v>3894.3</v>
      </c>
      <c r="S30" s="733"/>
      <c r="T30" s="733"/>
      <c r="U30" s="733"/>
      <c r="V30" s="54" t="s">
        <v>16</v>
      </c>
      <c r="Y30" s="688" t="s">
        <v>186</v>
      </c>
      <c r="Z30" s="689"/>
      <c r="AA30" s="729"/>
      <c r="AB30" s="730"/>
      <c r="AC30" s="730"/>
      <c r="AD30" s="730"/>
      <c r="AE30" s="730"/>
      <c r="AF30" s="54" t="s">
        <v>13</v>
      </c>
      <c r="AL30" s="706">
        <v>234</v>
      </c>
      <c r="AM30" s="707"/>
      <c r="AN30" s="707"/>
      <c r="AO30" s="707"/>
      <c r="AP30" s="62" t="s">
        <v>13</v>
      </c>
      <c r="AS30" s="725"/>
      <c r="AT30" s="722"/>
      <c r="AU30" s="722"/>
      <c r="AV30" s="723"/>
      <c r="AW30" s="498"/>
    </row>
    <row r="31" spans="2:49" ht="27" customHeight="1" thickTop="1" thickBot="1">
      <c r="B31" s="660" t="s">
        <v>226</v>
      </c>
      <c r="C31" s="661"/>
      <c r="D31" s="684">
        <v>800</v>
      </c>
      <c r="E31" s="684"/>
      <c r="F31" s="684"/>
      <c r="G31" s="211" t="s">
        <v>198</v>
      </c>
      <c r="H31" s="673">
        <f>+AS24</f>
        <v>3894.3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株式会社ミライト・ワン</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91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80</v>
      </c>
      <c r="E24" s="684"/>
      <c r="F24" s="684"/>
      <c r="G24" s="211" t="s">
        <v>198</v>
      </c>
      <c r="H24" s="673">
        <f>+F12</f>
        <v>91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91</v>
      </c>
      <c r="Q27" s="733"/>
      <c r="R27" s="733"/>
      <c r="S27" s="733"/>
      <c r="T27" s="54" t="s">
        <v>38</v>
      </c>
      <c r="U27" s="74"/>
      <c r="V27" s="74"/>
      <c r="Y27" s="72" t="s">
        <v>39</v>
      </c>
      <c r="Z27" s="75"/>
      <c r="AH27" s="63"/>
      <c r="AI27" s="63"/>
      <c r="AJ27" s="63"/>
      <c r="AK27" s="63"/>
      <c r="AL27" s="703">
        <f>+AH18+P27</f>
        <v>91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80</v>
      </c>
      <c r="E29" s="684"/>
      <c r="F29" s="684"/>
      <c r="G29" s="211" t="s">
        <v>198</v>
      </c>
      <c r="H29" s="673">
        <f>+AL27</f>
        <v>91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35</v>
      </c>
      <c r="E30" s="684"/>
      <c r="F30" s="684"/>
      <c r="G30" s="211" t="s">
        <v>198</v>
      </c>
      <c r="H30" s="673">
        <f>+AL30</f>
        <v>42.2</v>
      </c>
      <c r="I30" s="674"/>
      <c r="J30" s="211" t="s">
        <v>198</v>
      </c>
      <c r="M30" s="682"/>
      <c r="P30" s="66"/>
      <c r="R30" s="687">
        <f>+ROUND(AA28,1)+ROUND(AA29,1)+ROUND(AA30,1)</f>
        <v>91</v>
      </c>
      <c r="S30" s="733"/>
      <c r="T30" s="733"/>
      <c r="U30" s="733"/>
      <c r="V30" s="54" t="s">
        <v>16</v>
      </c>
      <c r="Y30" s="688" t="s">
        <v>186</v>
      </c>
      <c r="Z30" s="689"/>
      <c r="AA30" s="729"/>
      <c r="AB30" s="730"/>
      <c r="AC30" s="730"/>
      <c r="AD30" s="730"/>
      <c r="AE30" s="730"/>
      <c r="AF30" s="54" t="s">
        <v>13</v>
      </c>
      <c r="AL30" s="706">
        <v>42.2</v>
      </c>
      <c r="AM30" s="707"/>
      <c r="AN30" s="707"/>
      <c r="AO30" s="707"/>
      <c r="AP30" s="62" t="s">
        <v>13</v>
      </c>
      <c r="AS30" s="725"/>
      <c r="AT30" s="722"/>
      <c r="AU30" s="722"/>
      <c r="AV30" s="723"/>
      <c r="AW30" s="498"/>
    </row>
    <row r="31" spans="2:49" ht="27" customHeight="1" thickTop="1" thickBot="1">
      <c r="B31" s="660" t="s">
        <v>226</v>
      </c>
      <c r="C31" s="661"/>
      <c r="D31" s="684">
        <v>45</v>
      </c>
      <c r="E31" s="684"/>
      <c r="F31" s="684"/>
      <c r="G31" s="211" t="s">
        <v>198</v>
      </c>
      <c r="H31" s="673">
        <f>+AS24</f>
        <v>91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22" zoomScale="70" zoomScaleNormal="70" workbookViewId="0">
      <selection activeCell="H9" sqref="H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株式会社ミライト・ワン</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10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5</v>
      </c>
      <c r="M9" s="392">
        <f>IF(OR(ｷ.紙くず!D24&gt;0,ｷ.紙くず!D24&lt;0),ｷ.紙くず!D24,IF(M$19&gt;0,"0",0))</f>
        <v>0</v>
      </c>
      <c r="N9" s="392">
        <f>IF(OR(ｸ.木くず!D24&gt;0,ｸ.木くず!D24&lt;0),ｸ.木くず!D24,IF(N$19&gt;0,"0",0))</f>
        <v>4</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11</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1000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80</v>
      </c>
      <c r="AA9" s="394">
        <f>IF(SUM(G9:Z9)&gt;0,SUM(G9:Z9),IF(AA$19&gt;0,"0",0))</f>
        <v>1110</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10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5</v>
      </c>
      <c r="M14" s="398">
        <f>IF(OR(ｷ.紙くず!D29&gt;0,ｷ.紙くず!D29&lt;0),ｷ.紙くず!D29,IF(M$19&gt;0,"0",0))</f>
        <v>0</v>
      </c>
      <c r="N14" s="398">
        <f>IF(OR(ｸ.木くず!D29&gt;0,ｸ.木くず!D29&lt;0),ｸ.木くず!D29,IF(N$19&gt;0,"0",0))</f>
        <v>4</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11</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1000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80</v>
      </c>
      <c r="AA14" s="400">
        <f t="shared" si="0"/>
        <v>1110</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2</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2.5</v>
      </c>
      <c r="M15" s="398">
        <f>IF(OR(ｷ.紙くず!D30&gt;0,ｷ.紙くず!D30&lt;0),ｷ.紙くず!D30,IF(M$19&gt;0,"0",0))</f>
        <v>0</v>
      </c>
      <c r="N15" s="398">
        <f>IF(OR(ｸ.木くず!D30&gt;0,ｸ.木くず!D30&lt;0),ｸ.木くず!D30,IF(N$19&gt;0,"0",0))</f>
        <v>1</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4</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200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35</v>
      </c>
      <c r="AA15" s="400">
        <f t="shared" si="0"/>
        <v>244.5</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8</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2.5</v>
      </c>
      <c r="M16" s="398">
        <f>IF(OR(ｷ.紙くず!D31&gt;0,ｷ.紙くず!D31&lt;0),ｷ.紙くず!D31,IF(M$19&gt;0,"0",0))</f>
        <v>0</v>
      </c>
      <c r="N16" s="398">
        <f>IF(OR(ｸ.木くず!D31&gt;0,ｸ.木くず!D31&lt;0),ｸ.木くず!D31,IF(N$19&gt;0,"0",0))</f>
        <v>3</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7</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800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45</v>
      </c>
      <c r="AA16" s="400">
        <f t="shared" si="0"/>
        <v>865.5</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25.8</v>
      </c>
      <c r="I19" s="404">
        <f t="shared" si="1"/>
        <v>0</v>
      </c>
      <c r="J19" s="404">
        <f t="shared" si="1"/>
        <v>0</v>
      </c>
      <c r="K19" s="404">
        <f t="shared" si="1"/>
        <v>0</v>
      </c>
      <c r="L19" s="404">
        <f t="shared" si="1"/>
        <v>15.5</v>
      </c>
      <c r="M19" s="404">
        <f t="shared" si="1"/>
        <v>0</v>
      </c>
      <c r="N19" s="404">
        <f t="shared" si="1"/>
        <v>36.9</v>
      </c>
      <c r="O19" s="404">
        <f t="shared" si="1"/>
        <v>0</v>
      </c>
      <c r="P19" s="404">
        <f t="shared" si="1"/>
        <v>0</v>
      </c>
      <c r="Q19" s="404">
        <f t="shared" si="1"/>
        <v>0</v>
      </c>
      <c r="R19" s="404">
        <f t="shared" si="1"/>
        <v>0</v>
      </c>
      <c r="S19" s="404">
        <f t="shared" si="1"/>
        <v>22.3</v>
      </c>
      <c r="T19" s="404">
        <f t="shared" si="1"/>
        <v>0</v>
      </c>
      <c r="U19" s="404">
        <f t="shared" si="1"/>
        <v>0</v>
      </c>
      <c r="V19" s="404">
        <f t="shared" si="1"/>
        <v>3894.3</v>
      </c>
      <c r="W19" s="404">
        <f t="shared" si="1"/>
        <v>0</v>
      </c>
      <c r="X19" s="404">
        <f t="shared" si="1"/>
        <v>0</v>
      </c>
      <c r="Y19" s="404">
        <f t="shared" si="1"/>
        <v>0</v>
      </c>
      <c r="Z19" s="405">
        <f t="shared" si="1"/>
        <v>91</v>
      </c>
      <c r="AA19" s="406">
        <f t="shared" ref="AA19:AA25" si="2">SUM(G19:Z19)</f>
        <v>4085.8</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25.8</v>
      </c>
      <c r="I41" s="440">
        <f t="shared" si="8"/>
        <v>0</v>
      </c>
      <c r="J41" s="440">
        <f t="shared" si="8"/>
        <v>0</v>
      </c>
      <c r="K41" s="440">
        <f t="shared" si="8"/>
        <v>0</v>
      </c>
      <c r="L41" s="440">
        <f t="shared" si="8"/>
        <v>15.5</v>
      </c>
      <c r="M41" s="440">
        <f t="shared" si="8"/>
        <v>0</v>
      </c>
      <c r="N41" s="440">
        <f t="shared" si="8"/>
        <v>36.9</v>
      </c>
      <c r="O41" s="440">
        <f t="shared" si="8"/>
        <v>0</v>
      </c>
      <c r="P41" s="440">
        <f t="shared" si="8"/>
        <v>0</v>
      </c>
      <c r="Q41" s="440">
        <f t="shared" si="8"/>
        <v>0</v>
      </c>
      <c r="R41" s="440">
        <f t="shared" si="8"/>
        <v>0</v>
      </c>
      <c r="S41" s="440">
        <f t="shared" si="8"/>
        <v>22.3</v>
      </c>
      <c r="T41" s="440">
        <f t="shared" si="8"/>
        <v>0</v>
      </c>
      <c r="U41" s="440">
        <f t="shared" si="8"/>
        <v>0</v>
      </c>
      <c r="V41" s="440">
        <f t="shared" si="8"/>
        <v>3894.3</v>
      </c>
      <c r="W41" s="440">
        <f t="shared" si="8"/>
        <v>0</v>
      </c>
      <c r="X41" s="440">
        <f t="shared" si="8"/>
        <v>0</v>
      </c>
      <c r="Y41" s="440">
        <f t="shared" si="8"/>
        <v>0</v>
      </c>
      <c r="Z41" s="441">
        <f t="shared" si="8"/>
        <v>91</v>
      </c>
      <c r="AA41" s="442">
        <f t="shared" si="4"/>
        <v>4085.8</v>
      </c>
    </row>
    <row r="42" spans="2:27" ht="20.45" customHeight="1">
      <c r="B42" s="182"/>
      <c r="C42" s="821"/>
      <c r="D42" s="224"/>
      <c r="E42" s="222" t="s">
        <v>262</v>
      </c>
      <c r="F42" s="461"/>
      <c r="G42" s="431">
        <f t="shared" ref="G42:Z42" si="9">SUM(G43:G45)</f>
        <v>0</v>
      </c>
      <c r="H42" s="431">
        <f t="shared" si="9"/>
        <v>25.8</v>
      </c>
      <c r="I42" s="431">
        <f t="shared" si="9"/>
        <v>0</v>
      </c>
      <c r="J42" s="431">
        <f t="shared" si="9"/>
        <v>0</v>
      </c>
      <c r="K42" s="431">
        <f t="shared" si="9"/>
        <v>0</v>
      </c>
      <c r="L42" s="431">
        <f t="shared" si="9"/>
        <v>15.5</v>
      </c>
      <c r="M42" s="431">
        <f t="shared" si="9"/>
        <v>0</v>
      </c>
      <c r="N42" s="431">
        <f t="shared" si="9"/>
        <v>36.9</v>
      </c>
      <c r="O42" s="431">
        <f t="shared" si="9"/>
        <v>0</v>
      </c>
      <c r="P42" s="431">
        <f t="shared" si="9"/>
        <v>0</v>
      </c>
      <c r="Q42" s="431">
        <f t="shared" si="9"/>
        <v>0</v>
      </c>
      <c r="R42" s="431">
        <f t="shared" si="9"/>
        <v>0</v>
      </c>
      <c r="S42" s="431">
        <f t="shared" si="9"/>
        <v>22.3</v>
      </c>
      <c r="T42" s="431">
        <f t="shared" si="9"/>
        <v>0</v>
      </c>
      <c r="U42" s="431">
        <f t="shared" si="9"/>
        <v>0</v>
      </c>
      <c r="V42" s="431">
        <f t="shared" si="9"/>
        <v>3894.3</v>
      </c>
      <c r="W42" s="431">
        <f t="shared" si="9"/>
        <v>0</v>
      </c>
      <c r="X42" s="431">
        <f t="shared" si="9"/>
        <v>0</v>
      </c>
      <c r="Y42" s="431">
        <f t="shared" si="9"/>
        <v>0</v>
      </c>
      <c r="Z42" s="432">
        <f t="shared" si="9"/>
        <v>91</v>
      </c>
      <c r="AA42" s="433">
        <f t="shared" si="4"/>
        <v>4085.8</v>
      </c>
    </row>
    <row r="43" spans="2:27" ht="20.45" customHeight="1">
      <c r="B43" s="182"/>
      <c r="C43" s="821"/>
      <c r="D43" s="225"/>
      <c r="E43" s="220"/>
      <c r="F43" s="218" t="s">
        <v>235</v>
      </c>
      <c r="G43" s="434">
        <f>+ｱ.燃え殻!$AA$28</f>
        <v>0</v>
      </c>
      <c r="H43" s="434">
        <f>+ｲ.汚泥!$AA$28</f>
        <v>25.8</v>
      </c>
      <c r="I43" s="434">
        <f>+ｳ.廃油!$AA$28</f>
        <v>0</v>
      </c>
      <c r="J43" s="434">
        <f>+ｴ.廃酸!$AA$28</f>
        <v>0</v>
      </c>
      <c r="K43" s="434">
        <f>+ｵ.廃ｱﾙｶﾘ!$AA$28</f>
        <v>0</v>
      </c>
      <c r="L43" s="434">
        <f>+ｶ.廃ﾌﾟﾗ類!$AA$28</f>
        <v>15.5</v>
      </c>
      <c r="M43" s="434">
        <f>+ｷ.紙くず!$AA$28</f>
        <v>0</v>
      </c>
      <c r="N43" s="434">
        <f>+ｸ.木くず!$AA$28</f>
        <v>36.9</v>
      </c>
      <c r="O43" s="434">
        <f>+ｹ.繊維くず!$AA$28</f>
        <v>0</v>
      </c>
      <c r="P43" s="434">
        <f>+ｺ.動植物性残さ!$AA$28</f>
        <v>0</v>
      </c>
      <c r="Q43" s="434">
        <f>+ｻ.動物系固形不要物!$AA$28</f>
        <v>0</v>
      </c>
      <c r="R43" s="434">
        <f>+ｼ.ｺﾞﾑくず!$AA$28</f>
        <v>0</v>
      </c>
      <c r="S43" s="434">
        <f>+ｽ.金属くず!$AA$28</f>
        <v>22.3</v>
      </c>
      <c r="T43" s="434">
        <f>+ｾ.ｶﾞﾗｽ･ｺﾝｸﾘ･陶磁器くず!$AA$28</f>
        <v>0</v>
      </c>
      <c r="U43" s="434">
        <f>+ｿ.鉱さい!$AA$28</f>
        <v>0</v>
      </c>
      <c r="V43" s="434">
        <f>+ﾀ.がれき類!$AA$28</f>
        <v>3894.3</v>
      </c>
      <c r="W43" s="434">
        <f>+ﾁ.動物のふん尿!$AA$28</f>
        <v>0</v>
      </c>
      <c r="X43" s="434">
        <f>+ﾂ.動物の死体!$AA$28</f>
        <v>0</v>
      </c>
      <c r="Y43" s="434">
        <f>+ﾃ.ばいじん!$AA$28</f>
        <v>0</v>
      </c>
      <c r="Z43" s="435">
        <f>+ﾄ.混合廃棄物その他!$AA$28</f>
        <v>91</v>
      </c>
      <c r="AA43" s="436">
        <f t="shared" si="4"/>
        <v>4085.8</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25.8</v>
      </c>
      <c r="I47" s="443">
        <f>+ｳ.廃油!$AL$27</f>
        <v>0</v>
      </c>
      <c r="J47" s="443">
        <f>+ｴ.廃酸!$AL$27</f>
        <v>0</v>
      </c>
      <c r="K47" s="443">
        <f>+ｵ.廃ｱﾙｶﾘ!$AL$27</f>
        <v>0</v>
      </c>
      <c r="L47" s="443">
        <f>+ｶ.廃ﾌﾟﾗ類!$AL$27</f>
        <v>15.5</v>
      </c>
      <c r="M47" s="443">
        <f>+ｷ.紙くず!$AL$27</f>
        <v>0</v>
      </c>
      <c r="N47" s="443">
        <f>+ｸ.木くず!$AL$27</f>
        <v>36.9</v>
      </c>
      <c r="O47" s="443">
        <f>+ｹ.繊維くず!$AL$27</f>
        <v>0</v>
      </c>
      <c r="P47" s="443">
        <f>+ｺ.動植物性残さ!$AL$27</f>
        <v>0</v>
      </c>
      <c r="Q47" s="443">
        <f>+ｻ.動物系固形不要物!$AL$27</f>
        <v>0</v>
      </c>
      <c r="R47" s="443">
        <f>+ｼ.ｺﾞﾑくず!$AL$27</f>
        <v>0</v>
      </c>
      <c r="S47" s="443">
        <f>+ｽ.金属くず!$AL$27</f>
        <v>22.3</v>
      </c>
      <c r="T47" s="443">
        <f>+ｾ.ｶﾞﾗｽ･ｺﾝｸﾘ･陶磁器くず!$AL$27</f>
        <v>0</v>
      </c>
      <c r="U47" s="443">
        <f>+ｿ.鉱さい!$AL$27</f>
        <v>0</v>
      </c>
      <c r="V47" s="443">
        <f>+ﾀ.がれき類!$AL$27</f>
        <v>3894.3</v>
      </c>
      <c r="W47" s="443">
        <f>+ﾁ.動物のふん尿!$AL$27</f>
        <v>0</v>
      </c>
      <c r="X47" s="443">
        <f>+ﾂ.動物の死体!$AL$27</f>
        <v>0</v>
      </c>
      <c r="Y47" s="443">
        <f>+ﾃ.ばいじん!$AL$27</f>
        <v>0</v>
      </c>
      <c r="Z47" s="444">
        <f>+ﾄ.混合廃棄物その他!$AL$27</f>
        <v>91</v>
      </c>
      <c r="AA47" s="445">
        <f t="shared" si="4"/>
        <v>4085.8</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9.6</v>
      </c>
      <c r="M48" s="446">
        <f>+ｷ.紙くず!$AL$30</f>
        <v>0</v>
      </c>
      <c r="N48" s="446">
        <f>+ｸ.木くず!$AL$30</f>
        <v>0.4</v>
      </c>
      <c r="O48" s="446">
        <f>+ｹ.繊維くず!$AL$30</f>
        <v>0</v>
      </c>
      <c r="P48" s="446">
        <f>+ｺ.動植物性残さ!$AL$30</f>
        <v>0</v>
      </c>
      <c r="Q48" s="446">
        <f>+ｻ.動物系固形不要物!$AL$30</f>
        <v>0</v>
      </c>
      <c r="R48" s="446">
        <f>+ｼ.ｺﾞﾑくず!$AL$30</f>
        <v>0</v>
      </c>
      <c r="S48" s="446">
        <f>+ｽ.金属くず!$AL$30</f>
        <v>16.399999999999999</v>
      </c>
      <c r="T48" s="446">
        <f>+ｾ.ｶﾞﾗｽ･ｺﾝｸﾘ･陶磁器くず!$AL$30</f>
        <v>0</v>
      </c>
      <c r="U48" s="446">
        <f>+ｿ.鉱さい!$AL$30</f>
        <v>0</v>
      </c>
      <c r="V48" s="446">
        <f>+ﾀ.がれき類!$AL$30</f>
        <v>234</v>
      </c>
      <c r="W48" s="446">
        <f>+ﾁ.動物のふん尿!$AL$30</f>
        <v>0</v>
      </c>
      <c r="X48" s="446">
        <f>+ﾂ.動物の死体!$AL$30</f>
        <v>0</v>
      </c>
      <c r="Y48" s="446">
        <f>+ﾃ.ばいじん!$AL$30</f>
        <v>0</v>
      </c>
      <c r="Z48" s="447">
        <f>+ﾄ.混合廃棄物その他!$AL$30</f>
        <v>42.2</v>
      </c>
      <c r="AA48" s="448">
        <f t="shared" si="4"/>
        <v>302.59999999999997</v>
      </c>
    </row>
    <row r="49" spans="2:27" ht="20.45" customHeight="1">
      <c r="B49" s="182"/>
      <c r="C49" s="188"/>
      <c r="D49" s="504" t="s">
        <v>190</v>
      </c>
      <c r="E49" s="813" t="s">
        <v>239</v>
      </c>
      <c r="F49" s="814"/>
      <c r="G49" s="517">
        <f>+ｱ.燃え殻!$AS$24</f>
        <v>0</v>
      </c>
      <c r="H49" s="517">
        <f>+ｲ.汚泥!$AS$24</f>
        <v>25.8</v>
      </c>
      <c r="I49" s="517">
        <f>+ｳ.廃油!$AS$24</f>
        <v>0</v>
      </c>
      <c r="J49" s="517">
        <f>+ｴ.廃酸!$AS$24</f>
        <v>0</v>
      </c>
      <c r="K49" s="517">
        <f>+ｵ.廃ｱﾙｶﾘ!$AS$24</f>
        <v>0</v>
      </c>
      <c r="L49" s="517">
        <f>+ｶ.廃ﾌﾟﾗ類!$AS$24</f>
        <v>15.5</v>
      </c>
      <c r="M49" s="517">
        <f>+ｷ.紙くず!$AS$24</f>
        <v>0</v>
      </c>
      <c r="N49" s="517">
        <f>+ｸ.木くず!$AS$24</f>
        <v>36.9</v>
      </c>
      <c r="O49" s="517">
        <f>+ｹ.繊維くず!$AS$24</f>
        <v>0</v>
      </c>
      <c r="P49" s="517">
        <f>+ｺ.動植物性残さ!$AS$24</f>
        <v>0</v>
      </c>
      <c r="Q49" s="517">
        <f>+ｻ.動物系固形不要物!$AS$24</f>
        <v>0</v>
      </c>
      <c r="R49" s="517">
        <f>+ｼ.ｺﾞﾑくず!$AS$24</f>
        <v>0</v>
      </c>
      <c r="S49" s="517">
        <f>+ｽ.金属くず!$AS$24</f>
        <v>22.3</v>
      </c>
      <c r="T49" s="517">
        <f>+ｾ.ｶﾞﾗｽ･ｺﾝｸﾘ･陶磁器くず!$AS$24</f>
        <v>0</v>
      </c>
      <c r="U49" s="517">
        <f>+ｿ.鉱さい!$AS$24</f>
        <v>0</v>
      </c>
      <c r="V49" s="517">
        <f>+ﾀ.がれき類!$AS$24</f>
        <v>3894.3</v>
      </c>
      <c r="W49" s="517">
        <f>+ﾁ.動物のふん尿!$AS$24</f>
        <v>0</v>
      </c>
      <c r="X49" s="517">
        <f>+ﾂ.動物の死体!$AS$24</f>
        <v>0</v>
      </c>
      <c r="Y49" s="517">
        <f>+ﾃ.ばいじん!$AS$24</f>
        <v>0</v>
      </c>
      <c r="Z49" s="518">
        <f>+ﾄ.混合廃棄物その他!$AS$24</f>
        <v>91</v>
      </c>
      <c r="AA49" s="519">
        <f t="shared" si="4"/>
        <v>4085.8</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15.5</v>
      </c>
      <c r="M52" s="510"/>
      <c r="N52" s="510"/>
      <c r="O52" s="510"/>
      <c r="P52" s="510"/>
      <c r="Q52" s="510"/>
      <c r="R52" s="510"/>
      <c r="S52" s="510"/>
      <c r="T52" s="510"/>
      <c r="U52" s="510"/>
      <c r="V52" s="510"/>
      <c r="W52" s="510"/>
      <c r="X52" s="510"/>
      <c r="Y52" s="510"/>
      <c r="Z52" s="528"/>
      <c r="AA52" s="450">
        <f t="shared" si="4"/>
        <v>15.5</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35.799999999999997</v>
      </c>
      <c r="I63" s="501">
        <f t="shared" si="10"/>
        <v>0</v>
      </c>
      <c r="J63" s="501">
        <f t="shared" si="10"/>
        <v>0</v>
      </c>
      <c r="K63" s="501">
        <f t="shared" si="10"/>
        <v>0</v>
      </c>
      <c r="L63" s="501">
        <f t="shared" si="10"/>
        <v>20.5</v>
      </c>
      <c r="M63" s="501">
        <f t="shared" si="10"/>
        <v>0</v>
      </c>
      <c r="N63" s="501">
        <f t="shared" si="10"/>
        <v>40.9</v>
      </c>
      <c r="O63" s="501">
        <f t="shared" si="10"/>
        <v>0</v>
      </c>
      <c r="P63" s="501">
        <f t="shared" si="10"/>
        <v>0</v>
      </c>
      <c r="Q63" s="501">
        <f t="shared" si="10"/>
        <v>0</v>
      </c>
      <c r="R63" s="501">
        <f t="shared" si="10"/>
        <v>0</v>
      </c>
      <c r="S63" s="501">
        <f t="shared" si="10"/>
        <v>33.299999999999997</v>
      </c>
      <c r="T63" s="501">
        <f t="shared" si="10"/>
        <v>0</v>
      </c>
      <c r="U63" s="501">
        <f t="shared" si="10"/>
        <v>0</v>
      </c>
      <c r="V63" s="501">
        <f t="shared" si="10"/>
        <v>4894.3</v>
      </c>
      <c r="W63" s="501">
        <f t="shared" si="10"/>
        <v>0</v>
      </c>
      <c r="X63" s="501">
        <f t="shared" si="10"/>
        <v>0</v>
      </c>
      <c r="Y63" s="501">
        <f t="shared" si="10"/>
        <v>0</v>
      </c>
      <c r="Z63" s="501">
        <f t="shared" si="10"/>
        <v>171</v>
      </c>
      <c r="AA63" s="502">
        <f>+AA9+AA19+AA20</f>
        <v>5195.8</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4" zoomScaleNormal="100" zoomScaleSheetLayoutView="100" workbookViewId="0">
      <selection activeCell="J17" sqref="J17:O17"/>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令和７年６月３０日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東京都江東区豊洲5-6-36</v>
      </c>
      <c r="K16" s="896"/>
      <c r="L16" s="897"/>
      <c r="M16" s="897"/>
      <c r="N16" s="897"/>
      <c r="O16" s="898"/>
    </row>
    <row r="17" spans="1:48" ht="26.25" customHeight="1">
      <c r="C17" s="248"/>
      <c r="D17" s="249"/>
      <c r="E17" s="249"/>
      <c r="F17" s="249"/>
      <c r="G17" s="249"/>
      <c r="H17" s="253" t="s">
        <v>7</v>
      </c>
      <c r="I17" s="253"/>
      <c r="J17" s="896" t="str">
        <f>+表紙!J40</f>
        <v>株式会社ミライト・ワン
代表取締役社長　菅原英宗</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03-6807-3725</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株式会社ミライト・ワン</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7047</v>
      </c>
      <c r="N25" s="882"/>
      <c r="O25" s="883"/>
    </row>
    <row r="26" spans="1:48" ht="18" customHeight="1">
      <c r="C26" s="862" t="s">
        <v>11</v>
      </c>
      <c r="D26" s="863"/>
      <c r="E26" s="864"/>
      <c r="F26" s="856" t="str">
        <f>+表紙!F49</f>
        <v>東京都江東区豊洲5-6-36</v>
      </c>
      <c r="G26" s="857"/>
      <c r="H26" s="857"/>
      <c r="I26" s="857"/>
      <c r="J26" s="857"/>
      <c r="K26" s="857"/>
      <c r="L26" s="139" t="s">
        <v>172</v>
      </c>
      <c r="M26" s="258"/>
      <c r="N26" s="860" t="str">
        <f>IF(+表紙!N49="","",+表紙!N49)</f>
        <v>03-6417-4943</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電気通信工事業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7802</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0</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1110</v>
      </c>
      <c r="I40" s="292" t="s">
        <v>4</v>
      </c>
      <c r="J40" s="623" t="s">
        <v>324</v>
      </c>
      <c r="K40" s="624"/>
      <c r="L40" s="625"/>
      <c r="M40" s="841">
        <f>+表紙!M63</f>
        <v>1110</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244.5</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865.5</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25.8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v>
      </c>
      <c r="E24" s="684"/>
      <c r="F24" s="684"/>
      <c r="G24" s="211" t="s">
        <v>198</v>
      </c>
      <c r="H24" s="673">
        <f>+F12</f>
        <v>25.8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25.8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25.8</v>
      </c>
      <c r="Q27" s="733"/>
      <c r="R27" s="733"/>
      <c r="S27" s="733"/>
      <c r="T27" s="54" t="s">
        <v>38</v>
      </c>
      <c r="U27" s="74"/>
      <c r="V27" s="74"/>
      <c r="Y27" s="72" t="s">
        <v>39</v>
      </c>
      <c r="Z27" s="75"/>
      <c r="AH27" s="63"/>
      <c r="AI27" s="63"/>
      <c r="AJ27" s="63"/>
      <c r="AK27" s="63"/>
      <c r="AL27" s="703">
        <f>+AH18+P27</f>
        <v>25.8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25.8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v>
      </c>
      <c r="E29" s="684"/>
      <c r="F29" s="684"/>
      <c r="G29" s="211" t="s">
        <v>198</v>
      </c>
      <c r="H29" s="673">
        <f>+AL27</f>
        <v>25.8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v>
      </c>
      <c r="E30" s="684"/>
      <c r="F30" s="684"/>
      <c r="G30" s="211" t="s">
        <v>198</v>
      </c>
      <c r="H30" s="673">
        <f>+AL30</f>
        <v>0</v>
      </c>
      <c r="I30" s="674"/>
      <c r="J30" s="211" t="s">
        <v>198</v>
      </c>
      <c r="M30" s="682"/>
      <c r="P30" s="66"/>
      <c r="R30" s="687">
        <f>+ROUND(AA28,1)+ROUND(AA29,1)+ROUND(AA30,1)</f>
        <v>25.8</v>
      </c>
      <c r="S30" s="733"/>
      <c r="T30" s="733"/>
      <c r="U30" s="733"/>
      <c r="V30" s="54" t="s">
        <v>16</v>
      </c>
      <c r="Y30" s="688" t="s">
        <v>186</v>
      </c>
      <c r="Z30" s="689"/>
      <c r="AA30" s="729"/>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8</v>
      </c>
      <c r="E31" s="684"/>
      <c r="F31" s="684"/>
      <c r="G31" s="211" t="s">
        <v>198</v>
      </c>
      <c r="H31" s="673">
        <f>+AS24</f>
        <v>25.8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3" zoomScaleNormal="100" workbookViewId="0">
      <selection activeCell="AM24" sqref="AM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15.5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15.5</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5</v>
      </c>
      <c r="E24" s="684"/>
      <c r="F24" s="684"/>
      <c r="G24" s="211" t="s">
        <v>198</v>
      </c>
      <c r="H24" s="673">
        <f>+F12</f>
        <v>15.5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15.5</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15.5</v>
      </c>
      <c r="Q27" s="733"/>
      <c r="R27" s="733"/>
      <c r="S27" s="733"/>
      <c r="T27" s="54" t="s">
        <v>38</v>
      </c>
      <c r="U27" s="74"/>
      <c r="V27" s="74"/>
      <c r="Y27" s="72" t="s">
        <v>39</v>
      </c>
      <c r="Z27" s="75"/>
      <c r="AH27" s="63"/>
      <c r="AI27" s="63"/>
      <c r="AJ27" s="63"/>
      <c r="AK27" s="63"/>
      <c r="AL27" s="703">
        <f>+AH18+P27</f>
        <v>15.5</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5</v>
      </c>
      <c r="E29" s="684"/>
      <c r="F29" s="684"/>
      <c r="G29" s="211" t="s">
        <v>198</v>
      </c>
      <c r="H29" s="673">
        <f>+AL27</f>
        <v>15.5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2.5</v>
      </c>
      <c r="E30" s="684"/>
      <c r="F30" s="684"/>
      <c r="G30" s="211" t="s">
        <v>198</v>
      </c>
      <c r="H30" s="673">
        <f>+AL30</f>
        <v>9.6</v>
      </c>
      <c r="I30" s="674"/>
      <c r="J30" s="211" t="s">
        <v>198</v>
      </c>
      <c r="M30" s="682"/>
      <c r="P30" s="66"/>
      <c r="R30" s="687">
        <f>+ROUND(AA28,1)+ROUND(AA29,1)+ROUND(AA30,1)</f>
        <v>15.5</v>
      </c>
      <c r="S30" s="733"/>
      <c r="T30" s="733"/>
      <c r="U30" s="733"/>
      <c r="V30" s="54" t="s">
        <v>16</v>
      </c>
      <c r="Y30" s="688" t="s">
        <v>186</v>
      </c>
      <c r="Z30" s="689"/>
      <c r="AA30" s="729"/>
      <c r="AB30" s="730"/>
      <c r="AC30" s="730"/>
      <c r="AD30" s="730"/>
      <c r="AE30" s="730"/>
      <c r="AF30" s="54" t="s">
        <v>13</v>
      </c>
      <c r="AL30" s="706">
        <v>9.6</v>
      </c>
      <c r="AM30" s="707"/>
      <c r="AN30" s="707"/>
      <c r="AO30" s="707"/>
      <c r="AP30" s="62" t="s">
        <v>13</v>
      </c>
      <c r="AS30" s="725"/>
      <c r="AT30" s="722"/>
      <c r="AU30" s="722"/>
      <c r="AV30" s="723"/>
      <c r="AW30" s="498"/>
    </row>
    <row r="31" spans="2:51" ht="27" customHeight="1" thickTop="1" thickBot="1">
      <c r="B31" s="660" t="s">
        <v>226</v>
      </c>
      <c r="C31" s="661"/>
      <c r="D31" s="684">
        <v>2.5</v>
      </c>
      <c r="E31" s="684"/>
      <c r="F31" s="684"/>
      <c r="G31" s="211" t="s">
        <v>198</v>
      </c>
      <c r="H31" s="673">
        <f>+AS24</f>
        <v>15.5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2" zoomScaleNormal="100" workbookViewId="0">
      <selection activeCell="J40" sqref="J40:O4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株式会社ミライト・ワン</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36.9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v>
      </c>
      <c r="E24" s="684"/>
      <c r="F24" s="684"/>
      <c r="G24" s="211" t="s">
        <v>198</v>
      </c>
      <c r="H24" s="673">
        <f>+F12</f>
        <v>36.9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36.9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36.9</v>
      </c>
      <c r="Q27" s="733"/>
      <c r="R27" s="733"/>
      <c r="S27" s="733"/>
      <c r="T27" s="54" t="s">
        <v>38</v>
      </c>
      <c r="U27" s="74"/>
      <c r="V27" s="74"/>
      <c r="Y27" s="72" t="s">
        <v>39</v>
      </c>
      <c r="Z27" s="75"/>
      <c r="AH27" s="63"/>
      <c r="AI27" s="63"/>
      <c r="AJ27" s="63"/>
      <c r="AK27" s="63"/>
      <c r="AL27" s="703">
        <f>+AH18+P27</f>
        <v>36.9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36.9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v>
      </c>
      <c r="E29" s="684"/>
      <c r="F29" s="684"/>
      <c r="G29" s="211" t="s">
        <v>198</v>
      </c>
      <c r="H29" s="673">
        <f>+AL27</f>
        <v>36.9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v>
      </c>
      <c r="E30" s="684"/>
      <c r="F30" s="684"/>
      <c r="G30" s="211" t="s">
        <v>198</v>
      </c>
      <c r="H30" s="673">
        <f>+AL30</f>
        <v>0.4</v>
      </c>
      <c r="I30" s="674"/>
      <c r="J30" s="211" t="s">
        <v>198</v>
      </c>
      <c r="M30" s="682"/>
      <c r="P30" s="66"/>
      <c r="R30" s="687">
        <f>+ROUND(AA28,1)+ROUND(AA29,1)+ROUND(AA30,1)</f>
        <v>36.9</v>
      </c>
      <c r="S30" s="733"/>
      <c r="T30" s="733"/>
      <c r="U30" s="733"/>
      <c r="V30" s="54" t="s">
        <v>16</v>
      </c>
      <c r="Y30" s="688" t="s">
        <v>186</v>
      </c>
      <c r="Z30" s="689"/>
      <c r="AA30" s="729"/>
      <c r="AB30" s="730"/>
      <c r="AC30" s="730"/>
      <c r="AD30" s="730"/>
      <c r="AE30" s="730"/>
      <c r="AF30" s="54" t="s">
        <v>13</v>
      </c>
      <c r="AL30" s="706">
        <v>0.4</v>
      </c>
      <c r="AM30" s="707"/>
      <c r="AN30" s="707"/>
      <c r="AO30" s="707"/>
      <c r="AP30" s="62" t="s">
        <v>13</v>
      </c>
      <c r="AS30" s="725"/>
      <c r="AT30" s="722"/>
      <c r="AU30" s="722"/>
      <c r="AV30" s="723"/>
      <c r="AW30" s="498"/>
    </row>
    <row r="31" spans="2:49" ht="27" customHeight="1" thickTop="1" thickBot="1">
      <c r="B31" s="660" t="s">
        <v>226</v>
      </c>
      <c r="C31" s="661"/>
      <c r="D31" s="684">
        <v>3</v>
      </c>
      <c r="E31" s="684"/>
      <c r="F31" s="684"/>
      <c r="G31" s="211" t="s">
        <v>198</v>
      </c>
      <c r="H31" s="673">
        <f>+AS24</f>
        <v>36.9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2025-07-02T00:13:16Z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