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08" firstSheet="5"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W49" i="94"/>
  <c r="M49" i="94"/>
  <c r="N49" i="94"/>
  <c r="F12" i="89"/>
  <c r="H24" i="89" s="1"/>
  <c r="Y18" i="91"/>
  <c r="P16" i="91" s="1"/>
  <c r="X58" i="94" s="1"/>
  <c r="H31" i="87" l="1"/>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<sst xmlns="http://schemas.openxmlformats.org/spreadsheetml/2006/main" count="3305" uniqueCount="471">
  <si>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</si>
  <si>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</si>
  <si>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</si>
  <si>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</si>
  <si>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</si>
  <si>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</si>
  <si>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</si>
  <si>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</si>
  <si>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</si>
  <si>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</si>
  <si>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</si>
  <si>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</si>
  <si>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</si>
  <si>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</si>
  <si>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</si>
  <si>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</si>
  <si>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</si>
  <si>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</si>
  <si>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</si>
  <si>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</si>
  <si>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</si>
  <si>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</si>
  <si>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</si>
  <si>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</si>
  <si>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</si>
  <si>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</si>
  <si>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</si>
  <si>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</si>
  <si>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</si>
  <si>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</si>
  <si>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</si>
  <si>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</si>
  <si>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</si>
  <si>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</si>
  <si>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</si>
  <si>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</si>
  <si>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</si>
  <si>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</si>
  <si>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</si>
  <si>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</si>
  <si>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</si>
  <si>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</si>
  <si>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</si>
  <si>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</si>
  <si>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</si>
  <si>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</si>
  <si>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</si>
  <si>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</si>
  <si>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</si>
  <si>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</si>
  <si>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</si>
  <si>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</si>
  <si>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</si>
  <si>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</si>
  <si>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</si>
  <si>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</si>
  <si>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</si>
  <si>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</si>
  <si>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</si>
  <si>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</si>
  <si>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</si>
  <si>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</si>
  <si>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</si>
  <si>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</si>
  <si>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</si>
  <si>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</si>
  <si>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</si>
  <si>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</si>
  <si>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</si>
  <si>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</si>
  <si>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</si>
  <si>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</si>
  <si>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</si>
  <si>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</si>
  <si>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</si>
  <si>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</si>
  <si>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</si>
  <si>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</si>
  <si>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</si>
  <si>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</si>
  <si>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</si>
  <si>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</si>
  <si>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</si>
  <si>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</si>
  <si>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</si>
  <si>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</si>
  <si>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</si>
  <si>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</si>
  <si>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</si>
  <si>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</si>
  <si>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</si>
  <si>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</si>
  <si>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</si>
  <si>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</si>
  <si>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</si>
  <si>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</si>
  <si>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</si>
  <si>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</si>
  <si>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</si>
  <si>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</si>
  <si>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</si>
  <si>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</si>
  <si>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</si>
  <si>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</si>
  <si>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</si>
  <si>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</si>
  <si>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</si>
  <si>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</si>
  <si>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</si>
  <si>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</si>
  <si>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</si>
  <si>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</si>
  <si>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</si>
  <si>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</si>
  <si>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</si>
  <si>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</si>
  <si>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</si>
  <si>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</si>
  <si>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</si>
  <si>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</si>
  <si>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</si>
  <si>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</si>
  <si>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</si>
  <si>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</si>
  <si>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</si>
  <si>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</si>
  <si>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</si>
  <si>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</si>
  <si>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</si>
  <si>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</si>
  <si>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</si>
  <si>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</si>
  <si>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</si>
  <si>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</si>
  <si>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</si>
  <si>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</si>
  <si>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</si>
  <si>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</si>
  <si>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</si>
  <si>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</si>
  <si>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</si>
  <si>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</si>
  <si>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</si>
  <si>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</si>
  <si>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</si>
  <si>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</si>
  <si>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</si>
  <si>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</si>
  <si>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</si>
  <si>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</si>
  <si>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</si>
  <si>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</si>
  <si>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</si>
  <si>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</si>
  <si>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</si>
  <si>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</si>
  <si>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</si>
  <si>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</si>
  <si>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</si>
  <si>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</si>
  <si>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</si>
  <si>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</si>
  <si>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</si>
  <si>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</si>
  <si>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</si>
  <si>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</si>
  <si>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</si>
  <si>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</si>
  <si>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</si>
  <si>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</si>
  <si>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</si>
  <si>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</si>
  <si>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</si>
  <si>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</si>
  <si>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</si>
  <si>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</si>
  <si>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</si>
  <si>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</si>
  <si>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</si>
  <si>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</si>
  <si>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</si>
  <si>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</si>
  <si>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</si>
  <si>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</si>
  <si>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</si>
  <si>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</si>
  <si>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</si>
  <si>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</si>
  <si>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</si>
  <si>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</si>
  <si>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</si>
  <si>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</si>
  <si>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</si>
  <si>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</si>
  <si>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</si>
  <si>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</si>
  <si>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</si>
  <si>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</si>
  <si>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</si>
  <si>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</si>
  <si>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</si>
  <si>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</si>
  <si>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</si>
  <si>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</si>
  <si>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</si>
  <si>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</si>
  <si>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</si>
  <si>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</si>
  <si>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</si>
  <si>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</si>
  <si>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</si>
  <si>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</si>
  <si>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</si>
  <si>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</si>
  <si>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</si>
  <si>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</si>
  <si>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</si>
  <si>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</si>
  <si>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</si>
  <si>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</si>
  <si>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</si>
  <si>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</si>
  <si>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</si>
  <si>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</si>
  <si>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</si>
  <si>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</si>
  <si>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</si>
  <si>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</si>
  <si>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</si>
  <si>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</si>
  <si>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</si>
  <si>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</si>
  <si>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</si>
  <si>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</si>
  <si>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</si>
  <si>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</si>
  <si>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</si>
  <si>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</si>
  <si>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</si>
  <si>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</si>
  <si>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</si>
  <si>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</si>
  <si>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</si>
  <si>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</si>
  <si>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</si>
  <si>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</si>
  <si>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</si>
  <si>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</si>
  <si>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</si>
  <si>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</si>
  <si>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</si>
  <si>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</si>
  <si>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</si>
  <si>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</si>
  <si>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</si>
  <si>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</si>
  <si>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</si>
  <si>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</si>
  <si>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</si>
  <si>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</si>
  <si>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</si>
  <si>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</si>
  <si>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</si>
  <si>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</si>
  <si>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</si>
  <si>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</si>
  <si>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</si>
  <si>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</si>
  <si>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</si>
  <si>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</si>
  <si>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</si>
  <si>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</si>
  <si>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</si>
  <si>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</si>
  <si>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</si>
  <si>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</si>
  <si>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</si>
  <si>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</si>
  <si>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</si>
  <si>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</si>
  <si>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</si>
  <si>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</si>
  <si>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</si>
  <si>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</si>
  <si>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</si>
  <si>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</si>
  <si>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</si>
  <si>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</si>
  <si>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</si>
  <si>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</si>
  <si>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</si>
  <si>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</si>
  <si>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</si>
  <si>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</si>
  <si>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</si>
  <si>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</si>
  <si>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</si>
  <si>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</si>
  <si>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</si>
  <si>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</si>
  <si>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</si>
  <si>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</si>
  <si>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</si>
  <si>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</si>
  <si>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</si>
  <si>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</si>
  <si>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</si>
  <si>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</si>
  <si>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</si>
  <si>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</si>
  <si>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</si>
  <si>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</si>
  <si>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</si>
  <si>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</si>
  <si>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</si>
  <si>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</si>
  <si>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</si>
  <si>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</si>
  <si>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</si>
  <si>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</si>
  <si>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</si>
  <si>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</si>
  <si>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</si>
  <si>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</si>
  <si>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</si>
  <si>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</si>
  <si>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</si>
  <si>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</si>
  <si>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</si>
  <si>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</si>
  <si>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</si>
  <si>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</si>
  <si>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</si>
  <si>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</si>
  <si>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</si>
  <si>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</si>
  <si>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</si>
  <si>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</si>
  <si>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</si>
  <si>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</si>
  <si>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</si>
  <si>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</si>
  <si>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</si>
  <si>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</si>
  <si>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</si>
  <si>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</si>
  <si>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</si>
  <si>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</si>
  <si>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</si>
  <si>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</si>
  <si>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</si>
  <si>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</si>
  <si>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</si>
  <si>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</si>
  <si>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</si>
  <si>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</si>
  <si>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</si>
  <si>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</si>
  <si>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</si>
  <si>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</si>
  <si>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</si>
  <si>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</si>
  <si>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</si>
  <si>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</si>
  <si>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</si>
  <si>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</si>
  <si>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</si>
  <si>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</si>
  <si>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</si>
  <si>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</si>
  <si>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</si>
  <si>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</si>
  <si>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</si>
  <si>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</si>
  <si>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</si>
  <si>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</si>
  <si>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</si>
  <si>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</si>
  <si>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</si>
  <si>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</si>
  <si>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</si>
  <si>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</si>
  <si>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</si>
  <si>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</si>
  <si>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</si>
  <si>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</si>
  <si>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</si>
  <si>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</si>
  <si>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</si>
  <si>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</si>
  <si>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</si>
  <si>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</si>
  <si>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</si>
  <si>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</si>
  <si>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</si>
  <si>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</si>
  <si>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</si>
  <si>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</si>
  <si>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</si>
  <si>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</si>
  <si>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</si>
  <si>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</si>
  <si>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</si>
  <si>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</si>
  <si>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</si>
  <si>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</si>
  <si>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</si>
  <si>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</si>
  <si>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</si>
  <si>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</si>
  <si>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</si>
  <si>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</si>
  <si>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</si>
  <si>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</si>
  <si>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</si>
  <si>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</si>
  <si>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</si>
  <si>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</si>
  <si>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</si>
  <si>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</si>
  <si>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</si>
  <si>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</si>
  <si>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</si>
  <si>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</si>
  <si>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</si>
  <si>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</si>
  <si>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</si>
  <si>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</si>
  <si>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</si>
  <si>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</si>
  <si>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</si>
  <si>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</si>
  <si>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</si>
  <si>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</si>
  <si>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</si>
  <si>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</si>
  <si>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</si>
  <si>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</si>
  <si>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</si>
  <si>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</si>
  <si>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</si>
  <si>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</si>
  <si>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</si>
  <si>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</si>
  <si>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</si>
  <si>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</si>
  <si>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</si>
  <si>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</si>
  <si>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</si>
  <si>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</si>
  <si>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</si>
  <si>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</si>
  <si>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</si>
  <si>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</si>
  <si>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</si>
  <si>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</si>
  <si>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</si>
  <si>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</si>
  <si>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</si>
  <si>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</si>
  <si>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</si>
  <si>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</si>
  <si>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</si>
  <si>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</si>
  <si>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神奈川県藤沢市藤沢86-8</t>
    <rPh sb="0" eb="9">
      <t>カナガワケンフジサワシフジサワ</t>
    </rPh>
    <phoneticPr fontId="3"/>
  </si>
  <si>
    <t>株式会社EFFECT　代表取締役　内山学</t>
    <rPh sb="0" eb="4">
      <t>カブシキガイシャ</t>
    </rPh>
    <rPh sb="11" eb="16">
      <t>ダイヒョウトリシマリヤク</t>
    </rPh>
    <rPh sb="17" eb="20">
      <t>ウチヤママナブ</t>
    </rPh>
    <phoneticPr fontId="3"/>
  </si>
  <si>
    <t>0466-52-5026</t>
    <phoneticPr fontId="3"/>
  </si>
  <si>
    <t>06　総合工事業</t>
    <rPh sb="3" eb="5">
      <t>ソウゴウ</t>
    </rPh>
    <rPh sb="5" eb="8">
      <t>コウジギョウ</t>
    </rPh>
    <phoneticPr fontId="3"/>
  </si>
  <si>
    <t>株式会社EFFECT(横浜市内の工事現場)</t>
    <rPh sb="0" eb="4">
      <t>カブシキガイシャ</t>
    </rPh>
    <rPh sb="11" eb="13">
      <t>ヨコハマ</t>
    </rPh>
    <rPh sb="13" eb="15">
      <t>シナイ</t>
    </rPh>
    <rPh sb="16" eb="20">
      <t>コウジゲンバ</t>
    </rPh>
    <phoneticPr fontId="3"/>
  </si>
  <si>
    <t>49名</t>
    <rPh sb="2" eb="3">
      <t>メイ</t>
    </rPh>
    <phoneticPr fontId="3"/>
  </si>
  <si>
    <t>令和    7年   6 月   17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</si>
</sst>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9" defaultPivotStyle="PivotStyleLight16">
    <tableStyle name="Invisible" pivot="0" table="0" count="0"/>
  </tableStyles>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10" zoomScaleNormal="100" zoomScaleSheetLayoutView="100" workbookViewId="0">
      <selection activeCell="C36" sqref="C36:F36"/>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470</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468</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7045</v>
      </c>
      <c r="N48" s="515"/>
      <c r="O48" s="516"/>
    </row>
    <row r="49" spans="3:21" ht="18" customHeight="1">
      <c r="C49" s="493" t="s">
        <v>11</v>
      </c>
      <c r="D49" s="494"/>
      <c r="E49" s="495"/>
      <c r="F49" s="548" t="s">
        <v>464</v>
      </c>
      <c r="G49" s="549"/>
      <c r="H49" s="549"/>
      <c r="I49" s="549"/>
      <c r="J49" s="549"/>
      <c r="K49" s="549"/>
      <c r="L49" s="126" t="s">
        <v>172</v>
      </c>
      <c r="M49" s="386"/>
      <c r="N49" s="517" t="s">
        <v>466</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467</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400</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469</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7924.5</v>
      </c>
      <c r="I63" s="240" t="s">
        <v>4</v>
      </c>
      <c r="J63" s="473" t="s">
        <v>324</v>
      </c>
      <c r="K63" s="474"/>
      <c r="L63" s="475"/>
      <c r="M63" s="468">
        <f>+別紙!AA14</f>
        <v>7924.5</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t="str">
        <f>+別紙!AA16</f>
        <v>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16"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19.399999999999999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24.5</v>
      </c>
      <c r="E24" s="629"/>
      <c r="F24" s="629"/>
      <c r="G24" s="194" t="s">
        <v>198</v>
      </c>
      <c r="H24" s="607">
        <f>+F12</f>
        <v>19.399999999999999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19.399999999999999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19.399999999999999</v>
      </c>
      <c r="Q27" s="612"/>
      <c r="R27" s="612"/>
      <c r="S27" s="612"/>
      <c r="T27" s="44" t="s">
        <v>38</v>
      </c>
      <c r="U27" s="64"/>
      <c r="V27" s="64"/>
      <c r="Y27" s="62" t="s">
        <v>39</v>
      </c>
      <c r="Z27" s="65"/>
      <c r="AH27" s="53"/>
      <c r="AI27" s="53"/>
      <c r="AJ27" s="53"/>
      <c r="AK27" s="53"/>
      <c r="AL27" s="575">
        <f>+AH18+P27</f>
        <v>19.399999999999999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19.399999999999999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24.5</v>
      </c>
      <c r="E29" s="629"/>
      <c r="F29" s="629"/>
      <c r="G29" s="194" t="s">
        <v>198</v>
      </c>
      <c r="H29" s="607">
        <f>+AL27</f>
        <v>19.399999999999999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10.3</v>
      </c>
      <c r="I30" s="608"/>
      <c r="J30" s="194" t="s">
        <v>198</v>
      </c>
      <c r="M30" s="581"/>
      <c r="P30" s="56"/>
      <c r="R30" s="611">
        <f>+ROUND(AA28,1)+ROUND(AA29,1)+ROUND(AA30,1)</f>
        <v>19.399999999999999</v>
      </c>
      <c r="S30" s="612"/>
      <c r="T30" s="612"/>
      <c r="U30" s="612"/>
      <c r="V30" s="44" t="s">
        <v>16</v>
      </c>
      <c r="Y30" s="613" t="s">
        <v>186</v>
      </c>
      <c r="Z30" s="614"/>
      <c r="AA30" s="569"/>
      <c r="AB30" s="570"/>
      <c r="AC30" s="570"/>
      <c r="AD30" s="570"/>
      <c r="AE30" s="570"/>
      <c r="AF30" s="44" t="s">
        <v>13</v>
      </c>
      <c r="AL30" s="561">
        <v>10.3</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19.399999999999999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6"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359.9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5750</v>
      </c>
      <c r="E24" s="629"/>
      <c r="F24" s="629"/>
      <c r="G24" s="194" t="s">
        <v>198</v>
      </c>
      <c r="H24" s="607">
        <f>+F12</f>
        <v>359.9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359.9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359.9</v>
      </c>
      <c r="Q27" s="612"/>
      <c r="R27" s="612"/>
      <c r="S27" s="612"/>
      <c r="T27" s="44" t="s">
        <v>38</v>
      </c>
      <c r="U27" s="64"/>
      <c r="V27" s="64"/>
      <c r="Y27" s="62" t="s">
        <v>39</v>
      </c>
      <c r="Z27" s="65"/>
      <c r="AH27" s="53"/>
      <c r="AI27" s="53"/>
      <c r="AJ27" s="53"/>
      <c r="AK27" s="53"/>
      <c r="AL27" s="575">
        <f>+AH18+P27</f>
        <v>359.9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359.9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5750</v>
      </c>
      <c r="E29" s="629"/>
      <c r="F29" s="629"/>
      <c r="G29" s="194" t="s">
        <v>198</v>
      </c>
      <c r="H29" s="607">
        <f>+AL27</f>
        <v>359.9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211.2</v>
      </c>
      <c r="I30" s="608"/>
      <c r="J30" s="194" t="s">
        <v>198</v>
      </c>
      <c r="M30" s="581"/>
      <c r="P30" s="56"/>
      <c r="R30" s="611">
        <f>+ROUND(AA28,1)+ROUND(AA29,1)+ROUND(AA30,1)</f>
        <v>359.9</v>
      </c>
      <c r="S30" s="612"/>
      <c r="T30" s="612"/>
      <c r="U30" s="612"/>
      <c r="V30" s="44" t="s">
        <v>16</v>
      </c>
      <c r="Y30" s="613" t="s">
        <v>186</v>
      </c>
      <c r="Z30" s="614"/>
      <c r="AA30" s="569"/>
      <c r="AB30" s="570"/>
      <c r="AC30" s="570"/>
      <c r="AD30" s="570"/>
      <c r="AE30" s="570"/>
      <c r="AF30" s="44" t="s">
        <v>13</v>
      </c>
      <c r="AL30" s="561">
        <v>211.2</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359.9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22"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5384.3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245</v>
      </c>
      <c r="E24" s="629"/>
      <c r="F24" s="629"/>
      <c r="G24" s="194" t="s">
        <v>198</v>
      </c>
      <c r="H24" s="607">
        <f>+F12</f>
        <v>5384.3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5384.3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5384.3</v>
      </c>
      <c r="Q27" s="612"/>
      <c r="R27" s="612"/>
      <c r="S27" s="612"/>
      <c r="T27" s="44" t="s">
        <v>38</v>
      </c>
      <c r="U27" s="64"/>
      <c r="V27" s="64"/>
      <c r="Y27" s="62" t="s">
        <v>39</v>
      </c>
      <c r="Z27" s="65"/>
      <c r="AH27" s="53"/>
      <c r="AI27" s="53"/>
      <c r="AJ27" s="53"/>
      <c r="AK27" s="53"/>
      <c r="AL27" s="575">
        <f>+AH18+P27</f>
        <v>5384.3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5384.3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245</v>
      </c>
      <c r="E29" s="629"/>
      <c r="F29" s="629"/>
      <c r="G29" s="194" t="s">
        <v>198</v>
      </c>
      <c r="H29" s="607">
        <f>+AL27</f>
        <v>5384.3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101.5</v>
      </c>
      <c r="I30" s="608"/>
      <c r="J30" s="194" t="s">
        <v>198</v>
      </c>
      <c r="M30" s="581"/>
      <c r="P30" s="56"/>
      <c r="R30" s="611">
        <f>+ROUND(AA28,1)+ROUND(AA29,1)+ROUND(AA30,1)</f>
        <v>5384.3</v>
      </c>
      <c r="S30" s="612"/>
      <c r="T30" s="612"/>
      <c r="U30" s="612"/>
      <c r="V30" s="44" t="s">
        <v>16</v>
      </c>
      <c r="Y30" s="613" t="s">
        <v>186</v>
      </c>
      <c r="Z30" s="614"/>
      <c r="AA30" s="569"/>
      <c r="AB30" s="570"/>
      <c r="AC30" s="570"/>
      <c r="AD30" s="570"/>
      <c r="AE30" s="570"/>
      <c r="AF30" s="44" t="s">
        <v>13</v>
      </c>
      <c r="AL30" s="561">
        <v>101.5</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5384.3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6"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株式会社EFFECT(横浜市内の工事現場)</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435.3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385</v>
      </c>
      <c r="E24" s="629"/>
      <c r="F24" s="629"/>
      <c r="G24" s="194" t="s">
        <v>198</v>
      </c>
      <c r="H24" s="607">
        <f>+F12</f>
        <v>435.3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435.3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435.3</v>
      </c>
      <c r="Q27" s="612"/>
      <c r="R27" s="612"/>
      <c r="S27" s="612"/>
      <c r="T27" s="44" t="s">
        <v>38</v>
      </c>
      <c r="U27" s="64"/>
      <c r="V27" s="64"/>
      <c r="Y27" s="62" t="s">
        <v>39</v>
      </c>
      <c r="Z27" s="65"/>
      <c r="AH27" s="53"/>
      <c r="AI27" s="53"/>
      <c r="AJ27" s="53"/>
      <c r="AK27" s="53"/>
      <c r="AL27" s="575">
        <f>+AH18+P27</f>
        <v>435.3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435.3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385</v>
      </c>
      <c r="E29" s="629"/>
      <c r="F29" s="629"/>
      <c r="G29" s="194" t="s">
        <v>198</v>
      </c>
      <c r="H29" s="607">
        <f>+AL27</f>
        <v>435.3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210.1</v>
      </c>
      <c r="I30" s="608"/>
      <c r="J30" s="194" t="s">
        <v>198</v>
      </c>
      <c r="M30" s="581"/>
      <c r="P30" s="56"/>
      <c r="R30" s="611">
        <f>+ROUND(AA28,1)+ROUND(AA29,1)+ROUND(AA30,1)</f>
        <v>435.3</v>
      </c>
      <c r="S30" s="612"/>
      <c r="T30" s="612"/>
      <c r="U30" s="612"/>
      <c r="V30" s="44" t="s">
        <v>16</v>
      </c>
      <c r="Y30" s="613" t="s">
        <v>186</v>
      </c>
      <c r="Z30" s="614"/>
      <c r="AA30" s="569"/>
      <c r="AB30" s="570"/>
      <c r="AC30" s="570"/>
      <c r="AD30" s="570"/>
      <c r="AE30" s="570"/>
      <c r="AF30" s="44" t="s">
        <v>13</v>
      </c>
      <c r="AL30" s="561">
        <v>210.1</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435.3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G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株式会社EFFECT(横浜市内の工事現場)</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120</v>
      </c>
      <c r="M9" s="319">
        <f>IF(OR(ｷ.紙くず!D24&gt;0,ｷ.紙くず!D24&lt;0),ｷ.紙くず!D24,IF(M$19&gt;0,"0",0))</f>
        <v>0</v>
      </c>
      <c r="N9" s="319">
        <f>IF(OR(ｸ.木くず!D24&gt;0,ｸ.木くず!D24&lt;0),ｸ.木くず!D24,IF(N$19&gt;0,"0",0))</f>
        <v>1400</v>
      </c>
      <c r="O9" s="319">
        <f>IF(OR(ｹ.繊維くず!D24&gt;0,ｹ.繊維くず!D24&lt;0),ｹ.繊維くず!D24,IF(O$19&gt;0,"0",0))</f>
        <v>24.5</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5750</v>
      </c>
      <c r="U9" s="319">
        <f>IF(OR(ｿ.鉱さい!D24&gt;0,ｿ.鉱さい!D24&lt;0),ｿ.鉱さい!D24,IF(U$19&gt;0,"0",0))</f>
        <v>0</v>
      </c>
      <c r="V9" s="319">
        <f>IF(OR(ﾀ.がれき類!D24&gt;0,ﾀ.がれき類!D24&lt;0),ﾀ.がれき類!D24,IF(V$19&gt;0,"0",0))</f>
        <v>245</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385</v>
      </c>
      <c r="AA9" s="321">
        <f>IF(SUM(G9:Z9)&gt;0,SUM(G9:Z9),IF(AA$19&gt;0,"0",0))</f>
        <v>7924.5</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120</v>
      </c>
      <c r="M14" s="325">
        <f>IF(OR(ｷ.紙くず!D29&gt;0,ｷ.紙くず!D29&lt;0),ｷ.紙くず!D29,IF(M$19&gt;0,"0",0))</f>
        <v>0</v>
      </c>
      <c r="N14" s="325">
        <f>IF(OR(ｸ.木くず!D29&gt;0,ｸ.木くず!D29&lt;0),ｸ.木くず!D29,IF(N$19&gt;0,"0",0))</f>
        <v>1400</v>
      </c>
      <c r="O14" s="325">
        <f>IF(OR(ｹ.繊維くず!D29&gt;0,ｹ.繊維くず!D29&lt;0),ｹ.繊維くず!D29,IF(O$19&gt;0,"0",0))</f>
        <v>24.5</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5750</v>
      </c>
      <c r="U14" s="325">
        <f>IF(OR(ｿ.鉱さい!D29&gt;0,ｿ.鉱さい!D29&lt;0),ｿ.鉱さい!D29,IF(U$19&gt;0,"0",0))</f>
        <v>0</v>
      </c>
      <c r="V14" s="325">
        <f>IF(OR(ﾀ.がれき類!D29&gt;0,ﾀ.がれき類!D29&lt;0),ﾀ.がれき類!D29,IF(V$19&gt;0,"0",0))</f>
        <v>245</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385</v>
      </c>
      <c r="AA14" s="327">
        <f t="shared" si="0"/>
        <v>7924.5</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f>IF(OR(ｷ.紙くず!D31&gt;0,ｷ.紙くず!D31&lt;0),ｷ.紙くず!D31,IF(M$19&gt;0,"0",0))</f>
        <v>0</v>
      </c>
      <c r="N16" s="325" t="str">
        <f>IF(OR(ｸ.木くず!D31&gt;0,ｸ.木くず!D31&lt;0),ｸ.木くず!D31,IF(N$19&gt;0,"0",0))</f>
        <v>0</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t="str">
        <f t="shared" si="0"/>
        <v>0</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63.2</v>
      </c>
      <c r="M19" s="331">
        <f t="shared" si="1"/>
        <v>0</v>
      </c>
      <c r="N19" s="331">
        <f t="shared" si="1"/>
        <v>1402.4</v>
      </c>
      <c r="O19" s="331">
        <f t="shared" si="1"/>
        <v>19.399999999999999</v>
      </c>
      <c r="P19" s="331">
        <f t="shared" si="1"/>
        <v>0</v>
      </c>
      <c r="Q19" s="331">
        <f t="shared" si="1"/>
        <v>0</v>
      </c>
      <c r="R19" s="331">
        <f t="shared" si="1"/>
        <v>0</v>
      </c>
      <c r="S19" s="331">
        <f t="shared" si="1"/>
        <v>0</v>
      </c>
      <c r="T19" s="331">
        <f t="shared" si="1"/>
        <v>359.9</v>
      </c>
      <c r="U19" s="331">
        <f t="shared" si="1"/>
        <v>0</v>
      </c>
      <c r="V19" s="331">
        <f t="shared" si="1"/>
        <v>5384.3</v>
      </c>
      <c r="W19" s="331">
        <f t="shared" si="1"/>
        <v>0</v>
      </c>
      <c r="X19" s="331">
        <f t="shared" si="1"/>
        <v>0</v>
      </c>
      <c r="Y19" s="331">
        <f t="shared" si="1"/>
        <v>0</v>
      </c>
      <c r="Z19" s="332">
        <f t="shared" si="1"/>
        <v>435.3</v>
      </c>
      <c r="AA19" s="333">
        <f t="shared" ref="AA19:AA25" si="2">SUM(G19:Z19)</f>
        <v>7664.5000000000009</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63.2</v>
      </c>
      <c r="M41" s="367">
        <f t="shared" si="8"/>
        <v>0</v>
      </c>
      <c r="N41" s="367">
        <f t="shared" si="8"/>
        <v>1402.4</v>
      </c>
      <c r="O41" s="367">
        <f t="shared" si="8"/>
        <v>19.399999999999999</v>
      </c>
      <c r="P41" s="367">
        <f t="shared" si="8"/>
        <v>0</v>
      </c>
      <c r="Q41" s="367">
        <f t="shared" si="8"/>
        <v>0</v>
      </c>
      <c r="R41" s="367">
        <f t="shared" si="8"/>
        <v>0</v>
      </c>
      <c r="S41" s="367">
        <f t="shared" si="8"/>
        <v>0</v>
      </c>
      <c r="T41" s="367">
        <f t="shared" si="8"/>
        <v>359.9</v>
      </c>
      <c r="U41" s="367">
        <f t="shared" si="8"/>
        <v>0</v>
      </c>
      <c r="V41" s="367">
        <f t="shared" si="8"/>
        <v>5384.3</v>
      </c>
      <c r="W41" s="367">
        <f t="shared" si="8"/>
        <v>0</v>
      </c>
      <c r="X41" s="367">
        <f t="shared" si="8"/>
        <v>0</v>
      </c>
      <c r="Y41" s="367">
        <f t="shared" si="8"/>
        <v>0</v>
      </c>
      <c r="Z41" s="368">
        <f t="shared" si="8"/>
        <v>435.3</v>
      </c>
      <c r="AA41" s="369">
        <f t="shared" si="4"/>
        <v>7664.5000000000009</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63.2</v>
      </c>
      <c r="M42" s="358">
        <f t="shared" si="9"/>
        <v>0</v>
      </c>
      <c r="N42" s="358">
        <f t="shared" si="9"/>
        <v>1402.4</v>
      </c>
      <c r="O42" s="358">
        <f t="shared" si="9"/>
        <v>19.399999999999999</v>
      </c>
      <c r="P42" s="358">
        <f t="shared" si="9"/>
        <v>0</v>
      </c>
      <c r="Q42" s="358">
        <f t="shared" si="9"/>
        <v>0</v>
      </c>
      <c r="R42" s="358">
        <f t="shared" si="9"/>
        <v>0</v>
      </c>
      <c r="S42" s="358">
        <f t="shared" si="9"/>
        <v>0</v>
      </c>
      <c r="T42" s="358">
        <f t="shared" si="9"/>
        <v>359.9</v>
      </c>
      <c r="U42" s="358">
        <f t="shared" si="9"/>
        <v>0</v>
      </c>
      <c r="V42" s="358">
        <f t="shared" si="9"/>
        <v>5384.3</v>
      </c>
      <c r="W42" s="358">
        <f t="shared" si="9"/>
        <v>0</v>
      </c>
      <c r="X42" s="358">
        <f t="shared" si="9"/>
        <v>0</v>
      </c>
      <c r="Y42" s="358">
        <f t="shared" si="9"/>
        <v>0</v>
      </c>
      <c r="Z42" s="359">
        <f t="shared" si="9"/>
        <v>435.3</v>
      </c>
      <c r="AA42" s="360">
        <f t="shared" si="4"/>
        <v>7664.5000000000009</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63.2</v>
      </c>
      <c r="M43" s="361">
        <f>+ｷ.紙くず!$AA$28</f>
        <v>0</v>
      </c>
      <c r="N43" s="361">
        <f>+ｸ.木くず!$AA$28</f>
        <v>1402.4</v>
      </c>
      <c r="O43" s="361">
        <f>+ｹ.繊維くず!$AA$28</f>
        <v>19.399999999999999</v>
      </c>
      <c r="P43" s="361">
        <f>+ｺ.動植物性残さ!$AA$28</f>
        <v>0</v>
      </c>
      <c r="Q43" s="361">
        <f>+ｻ.動物系固形不要物!$AA$28</f>
        <v>0</v>
      </c>
      <c r="R43" s="361">
        <f>+ｼ.ｺﾞﾑくず!$AA$28</f>
        <v>0</v>
      </c>
      <c r="S43" s="361">
        <f>+ｽ.金属くず!$AA$28</f>
        <v>0</v>
      </c>
      <c r="T43" s="361">
        <f>+ｾ.ｶﾞﾗｽ･ｺﾝｸﾘ･陶磁器くず!$AA$28</f>
        <v>359.9</v>
      </c>
      <c r="U43" s="361">
        <f>+ｿ.鉱さい!$AA$28</f>
        <v>0</v>
      </c>
      <c r="V43" s="361">
        <f>+ﾀ.がれき類!$AA$28</f>
        <v>5384.3</v>
      </c>
      <c r="W43" s="361">
        <f>+ﾁ.動物のふん尿!$AA$28</f>
        <v>0</v>
      </c>
      <c r="X43" s="361">
        <f>+ﾂ.動物の死体!$AA$28</f>
        <v>0</v>
      </c>
      <c r="Y43" s="361">
        <f>+ﾃ.ばいじん!$AA$28</f>
        <v>0</v>
      </c>
      <c r="Z43" s="362">
        <f>+ﾄ.混合廃棄物その他!$AA$28</f>
        <v>435.3</v>
      </c>
      <c r="AA43" s="363">
        <f t="shared" si="4"/>
        <v>7664.5000000000009</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63.2</v>
      </c>
      <c r="M47" s="370">
        <f>+ｷ.紙くず!$AL$27</f>
        <v>0</v>
      </c>
      <c r="N47" s="370">
        <f>+ｸ.木くず!$AL$27</f>
        <v>1402.4</v>
      </c>
      <c r="O47" s="370">
        <f>+ｹ.繊維くず!$AL$27</f>
        <v>19.399999999999999</v>
      </c>
      <c r="P47" s="370">
        <f>+ｺ.動植物性残さ!$AL$27</f>
        <v>0</v>
      </c>
      <c r="Q47" s="370">
        <f>+ｻ.動物系固形不要物!$AL$27</f>
        <v>0</v>
      </c>
      <c r="R47" s="370">
        <f>+ｼ.ｺﾞﾑくず!$AL$27</f>
        <v>0</v>
      </c>
      <c r="S47" s="370">
        <f>+ｽ.金属くず!$AL$27</f>
        <v>0</v>
      </c>
      <c r="T47" s="370">
        <f>+ｾ.ｶﾞﾗｽ･ｺﾝｸﾘ･陶磁器くず!$AL$27</f>
        <v>359.9</v>
      </c>
      <c r="U47" s="370">
        <f>+ｿ.鉱さい!$AL$27</f>
        <v>0</v>
      </c>
      <c r="V47" s="370">
        <f>+ﾀ.がれき類!$AL$27</f>
        <v>5384.3</v>
      </c>
      <c r="W47" s="370">
        <f>+ﾁ.動物のふん尿!$AL$27</f>
        <v>0</v>
      </c>
      <c r="X47" s="370">
        <f>+ﾂ.動物の死体!$AL$27</f>
        <v>0</v>
      </c>
      <c r="Y47" s="370">
        <f>+ﾃ.ばいじん!$AL$27</f>
        <v>0</v>
      </c>
      <c r="Z47" s="371">
        <f>+ﾄ.混合廃棄物その他!$AL$27</f>
        <v>435.3</v>
      </c>
      <c r="AA47" s="372">
        <f t="shared" si="4"/>
        <v>7664.5000000000009</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36.700000000000003</v>
      </c>
      <c r="M48" s="373">
        <f>+ｷ.紙くず!$AL$30</f>
        <v>0</v>
      </c>
      <c r="N48" s="373">
        <f>+ｸ.木くず!$AL$30</f>
        <v>597.20000000000005</v>
      </c>
      <c r="O48" s="373">
        <f>+ｹ.繊維くず!$AL$30</f>
        <v>10.3</v>
      </c>
      <c r="P48" s="373">
        <f>+ｺ.動植物性残さ!$AL$30</f>
        <v>0</v>
      </c>
      <c r="Q48" s="373">
        <f>+ｻ.動物系固形不要物!$AL$30</f>
        <v>0</v>
      </c>
      <c r="R48" s="373">
        <f>+ｼ.ｺﾞﾑくず!$AL$30</f>
        <v>0</v>
      </c>
      <c r="S48" s="373">
        <f>+ｽ.金属くず!$AL$30</f>
        <v>0</v>
      </c>
      <c r="T48" s="373">
        <f>+ｾ.ｶﾞﾗｽ･ｺﾝｸﾘ･陶磁器くず!$AL$30</f>
        <v>211.2</v>
      </c>
      <c r="U48" s="373">
        <f>+ｿ.鉱さい!$AL$30</f>
        <v>0</v>
      </c>
      <c r="V48" s="373">
        <f>+ﾀ.がれき類!$AL$30</f>
        <v>101.5</v>
      </c>
      <c r="W48" s="373">
        <f>+ﾁ.動物のふん尿!$AL$30</f>
        <v>0</v>
      </c>
      <c r="X48" s="373">
        <f>+ﾂ.動物の死体!$AL$30</f>
        <v>0</v>
      </c>
      <c r="Y48" s="373">
        <f>+ﾃ.ばいじん!$AL$30</f>
        <v>0</v>
      </c>
      <c r="Z48" s="374">
        <f>+ﾄ.混合廃棄物その他!$AL$30</f>
        <v>210.1</v>
      </c>
      <c r="AA48" s="375">
        <f t="shared" si="4"/>
        <v>1167</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63.2</v>
      </c>
      <c r="M49" s="422">
        <f>+ｷ.紙くず!$AS$24</f>
        <v>0</v>
      </c>
      <c r="N49" s="422">
        <f>+ｸ.木くず!$AS$24</f>
        <v>1402.4</v>
      </c>
      <c r="O49" s="422">
        <f>+ｹ.繊維くず!$AS$24</f>
        <v>19.399999999999999</v>
      </c>
      <c r="P49" s="422">
        <f>+ｺ.動植物性残さ!$AS$24</f>
        <v>0</v>
      </c>
      <c r="Q49" s="422">
        <f>+ｻ.動物系固形不要物!$AS$24</f>
        <v>0</v>
      </c>
      <c r="R49" s="422">
        <f>+ｼ.ｺﾞﾑくず!$AS$24</f>
        <v>0</v>
      </c>
      <c r="S49" s="422">
        <f>+ｽ.金属くず!$AS$24</f>
        <v>0</v>
      </c>
      <c r="T49" s="422">
        <f>+ｾ.ｶﾞﾗｽ･ｺﾝｸﾘ･陶磁器くず!$AS$24</f>
        <v>359.9</v>
      </c>
      <c r="U49" s="422">
        <f>+ｿ.鉱さい!$AS$24</f>
        <v>0</v>
      </c>
      <c r="V49" s="422">
        <f>+ﾀ.がれき類!$AS$24</f>
        <v>5384.3</v>
      </c>
      <c r="W49" s="422">
        <f>+ﾁ.動物のふん尿!$AS$24</f>
        <v>0</v>
      </c>
      <c r="X49" s="422">
        <f>+ﾂ.動物の死体!$AS$24</f>
        <v>0</v>
      </c>
      <c r="Y49" s="422">
        <f>+ﾃ.ばいじん!$AS$24</f>
        <v>0</v>
      </c>
      <c r="Z49" s="423">
        <f>+ﾄ.混合廃棄物その他!$AS$24</f>
        <v>435.3</v>
      </c>
      <c r="AA49" s="424">
        <f t="shared" si="4"/>
        <v>7664.5000000000009</v>
      </c>
    </row>
    <row r="50" spans="2:27" ht="20.45" customHeight="1">
      <c r="B50" s="167"/>
      <c r="C50" s="173"/>
      <c r="D50" s="410"/>
      <c r="E50" s="702" t="s">
        <v>449</v>
      </c>
      <c r="F50" s="703"/>
      <c r="G50" s="411"/>
      <c r="H50" s="411"/>
      <c r="I50" s="411"/>
      <c r="J50" s="411"/>
      <c r="K50" s="411"/>
      <c r="L50" s="376">
        <f>ｶ.廃ﾌﾟﾗ類!AU18</f>
        <v>46.4</v>
      </c>
      <c r="M50" s="411"/>
      <c r="N50" s="411"/>
      <c r="O50" s="411"/>
      <c r="P50" s="411"/>
      <c r="Q50" s="411"/>
      <c r="R50" s="411"/>
      <c r="S50" s="411"/>
      <c r="T50" s="411"/>
      <c r="U50" s="411"/>
      <c r="V50" s="411"/>
      <c r="W50" s="411"/>
      <c r="X50" s="411"/>
      <c r="Y50" s="411"/>
      <c r="Z50" s="433"/>
      <c r="AA50" s="377">
        <f t="shared" si="4"/>
        <v>46.4</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16.8</v>
      </c>
      <c r="M52" s="415"/>
      <c r="N52" s="415"/>
      <c r="O52" s="415"/>
      <c r="P52" s="415"/>
      <c r="Q52" s="415"/>
      <c r="R52" s="415"/>
      <c r="S52" s="415"/>
      <c r="T52" s="415"/>
      <c r="U52" s="415"/>
      <c r="V52" s="415"/>
      <c r="W52" s="415"/>
      <c r="X52" s="415"/>
      <c r="Y52" s="415"/>
      <c r="Z52" s="433"/>
      <c r="AA52" s="377">
        <f t="shared" si="4"/>
        <v>16.8</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183.2</v>
      </c>
      <c r="M63" s="406">
        <f t="shared" si="10"/>
        <v>0</v>
      </c>
      <c r="N63" s="406">
        <f t="shared" si="10"/>
        <v>2802.4</v>
      </c>
      <c r="O63" s="406">
        <f t="shared" si="10"/>
        <v>43.9</v>
      </c>
      <c r="P63" s="406">
        <f t="shared" si="10"/>
        <v>0</v>
      </c>
      <c r="Q63" s="406">
        <f t="shared" si="10"/>
        <v>0</v>
      </c>
      <c r="R63" s="406">
        <f t="shared" si="10"/>
        <v>0</v>
      </c>
      <c r="S63" s="406">
        <f t="shared" si="10"/>
        <v>0</v>
      </c>
      <c r="T63" s="406">
        <f t="shared" si="10"/>
        <v>6109.9</v>
      </c>
      <c r="U63" s="406">
        <f t="shared" si="10"/>
        <v>0</v>
      </c>
      <c r="V63" s="406">
        <f t="shared" si="10"/>
        <v>5629.3</v>
      </c>
      <c r="W63" s="406">
        <f t="shared" si="10"/>
        <v>0</v>
      </c>
      <c r="X63" s="406">
        <f t="shared" si="10"/>
        <v>0</v>
      </c>
      <c r="Y63" s="406">
        <f t="shared" si="10"/>
        <v>0</v>
      </c>
      <c r="Z63" s="406">
        <f t="shared" si="10"/>
        <v>820.3</v>
      </c>
      <c r="AA63" s="407">
        <f>+AA9+AA19+AA20</f>
        <v>15589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6 月   17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神奈川県藤沢市藤沢86-8</v>
      </c>
      <c r="K16" s="746"/>
      <c r="L16" s="747"/>
      <c r="M16" s="747"/>
      <c r="N16" s="747"/>
      <c r="O16" s="748"/>
    </row>
    <row r="17" spans="1:15" ht="26.25" customHeight="1">
      <c r="C17" s="78"/>
      <c r="H17" s="23" t="s">
        <v>7</v>
      </c>
      <c r="I17" s="23"/>
      <c r="J17" s="746" t="str">
        <f>+表紙!J40</f>
        <v>株式会社EFFECT　代表取締役　内山学</v>
      </c>
      <c r="K17" s="746"/>
      <c r="L17" s="747"/>
      <c r="M17" s="747"/>
      <c r="N17" s="747"/>
      <c r="O17" s="748"/>
    </row>
    <row r="18" spans="1:15">
      <c r="C18" s="78"/>
      <c r="J18" s="21" t="s">
        <v>8</v>
      </c>
      <c r="O18" s="79"/>
    </row>
    <row r="19" spans="1:15">
      <c r="C19" s="78"/>
      <c r="J19" s="24" t="s">
        <v>9</v>
      </c>
      <c r="K19" s="24"/>
      <c r="L19" s="759" t="str">
        <f>IF(+表紙!L42="","",+表紙!L42)</f>
        <v>0466-52-5026</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株式会社EFFECT(横浜市内の工事現場)</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7045</v>
      </c>
      <c r="N25" s="783"/>
      <c r="O25" s="784"/>
    </row>
    <row r="26" spans="1:15" ht="18" customHeight="1">
      <c r="C26" s="493" t="s">
        <v>11</v>
      </c>
      <c r="D26" s="494"/>
      <c r="E26" s="495"/>
      <c r="F26" s="769" t="str">
        <f>+表紙!F49</f>
        <v>神奈川県藤沢市藤沢86-8</v>
      </c>
      <c r="G26" s="770"/>
      <c r="H26" s="770"/>
      <c r="I26" s="770"/>
      <c r="J26" s="770"/>
      <c r="K26" s="770"/>
      <c r="L26" s="126" t="s">
        <v>172</v>
      </c>
      <c r="M26" s="222"/>
      <c r="N26" s="773" t="str">
        <f>IF(+表紙!N49="","",+表紙!N49)</f>
        <v>0466-52-5026</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06　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400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49名</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7924.5</v>
      </c>
      <c r="I40" s="240" t="s">
        <v>4</v>
      </c>
      <c r="J40" s="473" t="s">
        <v>324</v>
      </c>
      <c r="K40" s="474"/>
      <c r="L40" s="475"/>
      <c r="M40" s="786">
        <f>+表紙!M63</f>
        <v>7924.5</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t="str">
        <f>+表紙!M65</f>
        <v>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9"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6"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16"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topLeftCell="A16"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V1" zoomScaleNormal="100" workbookViewId="0">
      <selection activeCell="AU18" sqref="AU18:AU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63.2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46.4</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16.8</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120</v>
      </c>
      <c r="E24" s="629"/>
      <c r="F24" s="629"/>
      <c r="G24" s="194" t="s">
        <v>198</v>
      </c>
      <c r="H24" s="607">
        <f>+F12</f>
        <v>63.2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63.2</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63.2</v>
      </c>
      <c r="Q27" s="612"/>
      <c r="R27" s="612"/>
      <c r="S27" s="612"/>
      <c r="T27" s="44" t="s">
        <v>38</v>
      </c>
      <c r="U27" s="64"/>
      <c r="V27" s="64"/>
      <c r="Y27" s="62" t="s">
        <v>39</v>
      </c>
      <c r="Z27" s="65"/>
      <c r="AH27" s="53"/>
      <c r="AI27" s="53"/>
      <c r="AJ27" s="53"/>
      <c r="AK27" s="53"/>
      <c r="AL27" s="575">
        <f>+AH18+P27</f>
        <v>63.2</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63.2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120</v>
      </c>
      <c r="E29" s="629"/>
      <c r="F29" s="629"/>
      <c r="G29" s="194" t="s">
        <v>198</v>
      </c>
      <c r="H29" s="607">
        <f>+AL27</f>
        <v>63.2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36.700000000000003</v>
      </c>
      <c r="I30" s="608"/>
      <c r="J30" s="194" t="s">
        <v>198</v>
      </c>
      <c r="M30" s="581"/>
      <c r="P30" s="56"/>
      <c r="R30" s="611">
        <f>+ROUND(AA28,1)+ROUND(AA29,1)+ROUND(AA30,1)</f>
        <v>63.2</v>
      </c>
      <c r="S30" s="612"/>
      <c r="T30" s="612"/>
      <c r="U30" s="612"/>
      <c r="V30" s="44" t="s">
        <v>16</v>
      </c>
      <c r="Y30" s="613" t="s">
        <v>186</v>
      </c>
      <c r="Z30" s="614"/>
      <c r="AA30" s="569"/>
      <c r="AB30" s="570"/>
      <c r="AC30" s="570"/>
      <c r="AD30" s="570"/>
      <c r="AE30" s="570"/>
      <c r="AF30" s="44" t="s">
        <v>13</v>
      </c>
      <c r="AL30" s="561">
        <v>36.700000000000003</v>
      </c>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63.2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26.582278481012654</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3"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6"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株式会社EFFECT(横浜市内の工事現場)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1402.4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1400</v>
      </c>
      <c r="E24" s="629"/>
      <c r="F24" s="629"/>
      <c r="G24" s="194" t="s">
        <v>198</v>
      </c>
      <c r="H24" s="607">
        <f>+F12</f>
        <v>1402.4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1402.4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1402.4</v>
      </c>
      <c r="Q27" s="612"/>
      <c r="R27" s="612"/>
      <c r="S27" s="612"/>
      <c r="T27" s="44" t="s">
        <v>38</v>
      </c>
      <c r="U27" s="64"/>
      <c r="V27" s="64"/>
      <c r="Y27" s="62" t="s">
        <v>39</v>
      </c>
      <c r="Z27" s="65"/>
      <c r="AH27" s="53"/>
      <c r="AI27" s="53"/>
      <c r="AJ27" s="53"/>
      <c r="AK27" s="53"/>
      <c r="AL27" s="575">
        <f>+AH18+P27</f>
        <v>1402.4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1402.4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1400</v>
      </c>
      <c r="E29" s="629"/>
      <c r="F29" s="629"/>
      <c r="G29" s="194" t="s">
        <v>198</v>
      </c>
      <c r="H29" s="607">
        <f>+AL27</f>
        <v>1402.4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597.20000000000005</v>
      </c>
      <c r="I30" s="608"/>
      <c r="J30" s="194" t="s">
        <v>198</v>
      </c>
      <c r="M30" s="581"/>
      <c r="P30" s="56"/>
      <c r="R30" s="611">
        <f>+ROUND(AA28,1)+ROUND(AA29,1)+ROUND(AA30,1)</f>
        <v>1402.4</v>
      </c>
      <c r="S30" s="612"/>
      <c r="T30" s="612"/>
      <c r="U30" s="612"/>
      <c r="V30" s="44" t="s">
        <v>16</v>
      </c>
      <c r="Y30" s="613" t="s">
        <v>186</v>
      </c>
      <c r="Z30" s="614"/>
      <c r="AA30" s="569"/>
      <c r="AB30" s="570"/>
      <c r="AC30" s="570"/>
      <c r="AD30" s="570"/>
      <c r="AE30" s="570"/>
      <c r="AF30" s="44" t="s">
        <v>13</v>
      </c>
      <c r="AL30" s="561">
        <v>597.20000000000005</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1402.4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2025-06-18T07:48:51Z</dcterms:created>
  <dcterms:modified xsi:type="dcterms:W3CDTF">2025-06-18T07:48:51Z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