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7530" tabRatio="899" firstSheet="12"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O18" i="94" s="1"/>
  <c r="AK27" i="82"/>
  <c r="X32" i="94"/>
  <c r="X31" i="94" s="1"/>
  <c r="X26" i="94" s="1"/>
  <c r="X18" i="82"/>
  <c r="O16" i="83"/>
  <c r="Y50" i="94" s="1"/>
  <c r="X21" i="83"/>
  <c r="AK27" i="83"/>
  <c r="O16" i="94"/>
  <c r="O9" i="94"/>
  <c r="O55" i="94" s="1"/>
  <c r="O14" i="94"/>
  <c r="O12" i="94"/>
  <c r="H27" i="94"/>
  <c r="X27" i="94"/>
  <c r="X21" i="78"/>
  <c r="O16" i="79"/>
  <c r="R50" i="94" s="1"/>
  <c r="X21" i="89"/>
  <c r="F12" i="83"/>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<sst xmlns="http://schemas.openxmlformats.org/spreadsheetml/2006/main" count="3176" uniqueCount="459">
  <si>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</si>
  <si>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</si>
  <si>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</si>
  <si>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</si>
  <si>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</si>
  <si>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</si>
  <si>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</si>
  <si>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</si>
  <si>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</si>
  <si>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</si>
  <si>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</si>
  <si>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</si>
  <si>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</si>
  <si>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</si>
  <si>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</si>
  <si>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</si>
  <si>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</si>
  <si>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</si>
  <si>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</si>
  <si>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</si>
  <si>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</si>
  <si>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</si>
  <si>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</si>
  <si>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</si>
  <si>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</si>
  <si>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</si>
  <si>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</si>
  <si>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</si>
  <si>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</si>
  <si>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</si>
  <si>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</si>
  <si>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</si>
  <si>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</si>
  <si>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</si>
  <si>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</si>
  <si>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</si>
  <si>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</si>
  <si>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</si>
  <si>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</si>
  <si>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</si>
  <si>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</si>
  <si>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</si>
  <si>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</si>
  <si>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</si>
  <si>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</si>
  <si>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</si>
  <si>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</si>
  <si>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</si>
  <si>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</si>
  <si>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</si>
  <si>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</si>
  <si>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</si>
  <si>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</si>
  <si>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</si>
  <si>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</si>
  <si>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</si>
  <si>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</si>
  <si>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</si>
  <si>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</si>
  <si>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</si>
  <si>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</si>
  <si>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</si>
  <si>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</si>
  <si>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</si>
  <si>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</si>
  <si>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</si>
  <si>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</si>
  <si>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</si>
  <si>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</si>
  <si>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</si>
  <si>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</si>
  <si>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</si>
  <si>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</si>
  <si>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</si>
  <si>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</si>
  <si>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</si>
  <si>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</si>
  <si>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</si>
  <si>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</si>
  <si>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</si>
  <si>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</si>
  <si>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</si>
  <si>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</si>
  <si>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</si>
  <si>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</si>
  <si>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</si>
  <si>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</si>
  <si>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</si>
  <si>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</si>
  <si>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</si>
  <si>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</si>
  <si>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</si>
  <si>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</si>
  <si>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</si>
  <si>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</si>
  <si>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</si>
  <si>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</si>
  <si>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</si>
  <si>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</si>
  <si>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</si>
  <si>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</si>
  <si>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</si>
  <si>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</si>
  <si>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</si>
  <si>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</si>
  <si>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</si>
  <si>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</si>
  <si>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</si>
  <si>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</si>
  <si>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</si>
  <si>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</si>
  <si>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</si>
  <si>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</si>
  <si>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</si>
  <si>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</si>
  <si>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</si>
  <si>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</si>
  <si>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</si>
  <si>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</si>
  <si>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</si>
  <si>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</si>
  <si>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</si>
  <si>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</si>
  <si>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</si>
  <si>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</si>
  <si>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</si>
  <si>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</si>
  <si>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</si>
  <si>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</si>
  <si>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</si>
  <si>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</si>
  <si>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</si>
  <si>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</si>
  <si>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</si>
  <si>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</si>
  <si>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</si>
  <si>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</si>
  <si>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</si>
  <si>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</si>
  <si>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</si>
  <si>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</si>
  <si>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</si>
  <si>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</si>
  <si>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</si>
  <si>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</si>
  <si>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</si>
  <si>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</si>
  <si>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</si>
  <si>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</si>
  <si>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</si>
  <si>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</si>
  <si>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</si>
  <si>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</si>
  <si>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</si>
  <si>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</si>
  <si>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</si>
  <si>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</si>
  <si>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</si>
  <si>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</si>
  <si>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</si>
  <si>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</si>
  <si>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</si>
  <si>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</si>
  <si>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</si>
  <si>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</si>
  <si>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</si>
  <si>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</si>
  <si>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</si>
  <si>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</si>
  <si>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</si>
  <si>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</si>
  <si>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</si>
  <si>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</si>
  <si>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</si>
  <si>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</si>
  <si>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</si>
  <si>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</si>
  <si>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</si>
  <si>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</si>
  <si>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</si>
  <si>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</si>
  <si>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</si>
  <si>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</si>
  <si>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</si>
  <si>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</si>
  <si>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</si>
  <si>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</si>
  <si>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</si>
  <si>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</si>
  <si>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</si>
  <si>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</si>
  <si>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</si>
  <si>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</si>
  <si>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</si>
  <si>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</si>
  <si>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</si>
  <si>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</si>
  <si>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</si>
  <si>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</si>
  <si>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</si>
  <si>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</si>
  <si>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</si>
  <si>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</si>
  <si>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</si>
  <si>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</si>
  <si>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</si>
  <si>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</si>
  <si>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</si>
  <si>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</si>
  <si>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</si>
  <si>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</si>
  <si>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</si>
  <si>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</si>
  <si>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</si>
  <si>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</si>
  <si>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</si>
  <si>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</si>
  <si>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</si>
  <si>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</si>
  <si>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</si>
  <si>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</si>
  <si>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</si>
  <si>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</si>
  <si>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</si>
  <si>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</si>
  <si>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</si>
  <si>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</si>
  <si>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</si>
  <si>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</si>
  <si>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</si>
  <si>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</si>
  <si>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</si>
  <si>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</si>
  <si>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</si>
  <si>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</si>
  <si>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</si>
  <si>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</si>
  <si>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</si>
  <si>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</si>
  <si>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</si>
  <si>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</si>
  <si>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</si>
  <si>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</si>
  <si>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</si>
  <si>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</si>
  <si>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</si>
  <si>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</si>
  <si>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</si>
  <si>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</si>
  <si>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</si>
  <si>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</si>
  <si>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</si>
  <si>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</si>
  <si>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</si>
  <si>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</si>
  <si>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</si>
  <si>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</si>
  <si>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</si>
  <si>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</si>
  <si>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</si>
  <si>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</si>
  <si>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</si>
  <si>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</si>
  <si>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</si>
  <si>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</si>
  <si>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</si>
  <si>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</si>
  <si>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</si>
  <si>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</si>
  <si>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</si>
  <si>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</si>
  <si>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</si>
  <si>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</si>
  <si>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</si>
  <si>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</si>
  <si>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</si>
  <si>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</si>
  <si>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</si>
  <si>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</si>
  <si>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</si>
  <si>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</si>
  <si>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</si>
  <si>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</si>
  <si>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</si>
  <si>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</si>
  <si>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</si>
  <si>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</si>
  <si>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</si>
  <si>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</si>
  <si>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</si>
  <si>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</si>
  <si>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</si>
  <si>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</si>
  <si>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</si>
  <si>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</si>
  <si>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</si>
  <si>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</si>
  <si>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</si>
  <si>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</si>
  <si>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</si>
  <si>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</si>
  <si>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</si>
  <si>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</si>
  <si>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</si>
  <si>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</si>
  <si>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</si>
  <si>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</si>
  <si>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</si>
  <si>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</si>
  <si>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</si>
  <si>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</si>
  <si>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</si>
  <si>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</si>
  <si>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</si>
  <si>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</si>
  <si>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</si>
  <si>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</si>
  <si>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</si>
  <si>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</si>
  <si>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</si>
  <si>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</si>
  <si>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</si>
  <si>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</si>
  <si>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</si>
  <si>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</si>
  <si>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</si>
  <si>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</si>
  <si>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</si>
  <si>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</si>
  <si>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</si>
  <si>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</si>
  <si>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</si>
  <si>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</si>
  <si>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</si>
  <si>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</si>
  <si>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</si>
  <si>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</si>
  <si>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</si>
  <si>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</si>
  <si>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</si>
  <si>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</si>
  <si>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</si>
  <si>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</si>
  <si>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</si>
  <si>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</si>
  <si>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</si>
  <si>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</si>
  <si>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</si>
  <si>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</si>
  <si>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</si>
  <si>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</si>
  <si>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</si>
  <si>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</si>
  <si>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</si>
  <si>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</si>
  <si>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</si>
  <si>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</si>
  <si>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</si>
  <si>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</si>
  <si>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</si>
  <si>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</si>
  <si>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</si>
  <si>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</si>
  <si>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</si>
  <si>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</si>
  <si>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</si>
  <si>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</si>
  <si>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</si>
  <si>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</si>
  <si>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</si>
  <si>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</si>
  <si>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</si>
  <si>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</si>
  <si>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</si>
  <si>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</si>
  <si>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</si>
  <si>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</si>
  <si>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</si>
  <si>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</si>
  <si>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</si>
  <si>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</si>
  <si>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</si>
  <si>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</si>
  <si>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</si>
  <si>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</si>
  <si>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</si>
  <si>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</si>
  <si>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</si>
  <si>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</si>
  <si>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</si>
  <si>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</si>
  <si>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</si>
  <si>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</si>
  <si>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</si>
  <si>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</si>
  <si>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</si>
  <si>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</si>
  <si>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</si>
  <si>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</si>
  <si>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</si>
  <si>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</si>
  <si>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</si>
  <si>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</si>
  <si>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</si>
  <si>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</si>
  <si>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</si>
  <si>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</si>
  <si>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</si>
  <si>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</si>
  <si>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</si>
  <si>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</si>
  <si>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</si>
  <si>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</si>
  <si>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</si>
  <si>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</si>
  <si>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</si>
  <si>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</si>
  <si>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</si>
  <si>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</si>
  <si>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</si>
  <si>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</si>
  <si>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</si>
  <si>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</si>
  <si>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</si>
  <si>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</si>
  <si>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</si>
  <si>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</si>
  <si>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</si>
  <si>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</si>
  <si>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</si>
  <si>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</si>
  <si>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</si>
  <si>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</si>
  <si>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</si>
  <si>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</si>
  <si>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</si>
  <si>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</si>
  <si>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</si>
  <si>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</si>
  <si>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</si>
  <si>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</si>
  <si>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</si>
  <si>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</si>
  <si>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</si>
  <si>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</si>
  <si>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</si>
  <si>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神奈川県藤沢市藤沢86-8</t>
    <rPh sb="0" eb="9">
      <t>カナガワケンフジサワシフジサワ</t>
    </rPh>
    <phoneticPr fontId="3"/>
  </si>
  <si>
    <t>株式会社EFFECT　代表取締役　内山学</t>
    <rPh sb="0" eb="4">
      <t>カブシキガイシャ</t>
    </rPh>
    <rPh sb="11" eb="16">
      <t>ダイヒョウトリシマリヤク</t>
    </rPh>
    <rPh sb="17" eb="20">
      <t>ウチヤママナブ</t>
    </rPh>
    <phoneticPr fontId="3"/>
  </si>
  <si>
    <t>0466-52-5026</t>
    <phoneticPr fontId="3"/>
  </si>
  <si>
    <t>株式会社EFFECT(横浜市内の工事現場)</t>
    <rPh sb="0" eb="4">
      <t>カブシキガイシャ</t>
    </rPh>
    <rPh sb="11" eb="15">
      <t>ヨコハマシナイ</t>
    </rPh>
    <rPh sb="16" eb="20">
      <t>コウジゲンバ</t>
    </rPh>
    <phoneticPr fontId="3"/>
  </si>
  <si>
    <t>06　総合工事業</t>
    <rPh sb="3" eb="8">
      <t>ソウゴウコウジギョウ</t>
    </rPh>
    <phoneticPr fontId="3"/>
  </si>
  <si>
    <t>49名</t>
    <rPh sb="2" eb="3">
      <t>メイ</t>
    </rPh>
    <phoneticPr fontId="3"/>
  </si>
  <si>
    <t xml:space="preserve">・廃プラスチック類→破砕→溶解→圧縮→再資源化
・ガラス陶磁器くず→破砕→再資源化
・がれき類→破砕→再資源化
・木くず→切断→再資源化
・繊維くず→破砕→高速堆肥化→堆肥
・混合廃棄物その他→選別→破砕→管理型埋め立て処分
・がれき類→安定型埋め立て処分
</t>
    <rPh sb="1" eb="2">
      <t>ハイ</t>
    </rPh>
    <rPh sb="8" eb="9">
      <t>ルイ</t>
    </rPh>
    <rPh sb="10" eb="12">
      <t>ハサイ</t>
    </rPh>
    <rPh sb="13" eb="15">
      <t>ヨウカイ</t>
    </rPh>
    <rPh sb="16" eb="18">
      <t>アッシュク</t>
    </rPh>
    <rPh sb="19" eb="23">
      <t>サイシゲンカ</t>
    </rPh>
    <rPh sb="28" eb="31">
      <t>トウジキ</t>
    </rPh>
    <rPh sb="34" eb="36">
      <t>ハサイ</t>
    </rPh>
    <rPh sb="37" eb="40">
      <t>サイシゲン</t>
    </rPh>
    <rPh sb="40" eb="41">
      <t>カ</t>
    </rPh>
    <rPh sb="46" eb="47">
      <t>ルイ</t>
    </rPh>
    <rPh sb="48" eb="50">
      <t>ハサイ</t>
    </rPh>
    <rPh sb="51" eb="55">
      <t>サイシゲンカ</t>
    </rPh>
    <rPh sb="57" eb="58">
      <t>キ</t>
    </rPh>
    <rPh sb="61" eb="63">
      <t>セツダン</t>
    </rPh>
    <rPh sb="64" eb="68">
      <t>サイシゲンカ</t>
    </rPh>
    <rPh sb="70" eb="72">
      <t>センイ</t>
    </rPh>
    <rPh sb="75" eb="77">
      <t>ハサイ</t>
    </rPh>
    <rPh sb="78" eb="80">
      <t>コウソク</t>
    </rPh>
    <rPh sb="88" eb="93">
      <t>コンゴウハイキブツ</t>
    </rPh>
    <rPh sb="95" eb="96">
      <t>タ</t>
    </rPh>
    <rPh sb="97" eb="99">
      <t>センベツ</t>
    </rPh>
    <rPh sb="100" eb="102">
      <t>ハサイ</t>
    </rPh>
    <rPh sb="103" eb="106">
      <t>カンリガタ</t>
    </rPh>
    <rPh sb="106" eb="107">
      <t>ウ</t>
    </rPh>
    <rPh sb="108" eb="109">
      <t>タ</t>
    </rPh>
    <rPh sb="110" eb="112">
      <t>ショブン</t>
    </rPh>
    <rPh sb="117" eb="118">
      <t>ルイ</t>
    </rPh>
    <rPh sb="119" eb="122">
      <t>アンテイガタ</t>
    </rPh>
    <rPh sb="122" eb="123">
      <t>ウ</t>
    </rPh>
    <rPh sb="124" eb="125">
      <t>タ</t>
    </rPh>
    <rPh sb="126" eb="128">
      <t>ショブン</t>
    </rPh>
    <phoneticPr fontId="3"/>
  </si>
  <si>
    <t>・産業廃棄物処理マニュアル作成済み
・管理組織図、従業員に対する廃棄物に関わる教育・研修のついて順次すすめるよう努める。
・解体現場には現場監督を設置して責任の所在を明確化する。</t>
    <rPh sb="1" eb="6">
      <t>サンギョウハイキブツ</t>
    </rPh>
    <rPh sb="6" eb="8">
      <t>ショリ</t>
    </rPh>
    <rPh sb="13" eb="16">
      <t>サクセイズ</t>
    </rPh>
    <rPh sb="19" eb="24">
      <t>カンリソシキズ</t>
    </rPh>
    <rPh sb="25" eb="28">
      <t>ジュウギョウイン</t>
    </rPh>
    <rPh sb="29" eb="30">
      <t>タイ</t>
    </rPh>
    <rPh sb="32" eb="35">
      <t>ハイキブツ</t>
    </rPh>
    <rPh sb="36" eb="37">
      <t>カカ</t>
    </rPh>
    <rPh sb="39" eb="41">
      <t>キョウイク</t>
    </rPh>
    <rPh sb="42" eb="44">
      <t>ケンシュウ</t>
    </rPh>
    <rPh sb="48" eb="50">
      <t>ジュンジ</t>
    </rPh>
    <rPh sb="56" eb="57">
      <t>ツト</t>
    </rPh>
    <rPh sb="62" eb="66">
      <t>カイタイゲンバ</t>
    </rPh>
    <rPh sb="68" eb="72">
      <t>ゲンバカントク</t>
    </rPh>
    <rPh sb="73" eb="75">
      <t>セッチ</t>
    </rPh>
    <rPh sb="77" eb="79">
      <t>セキニン</t>
    </rPh>
    <rPh sb="80" eb="82">
      <t>ショザイ</t>
    </rPh>
    <rPh sb="83" eb="86">
      <t>メイカクカ</t>
    </rPh>
    <phoneticPr fontId="3"/>
  </si>
  <si>
    <t xml:space="preserve">・汚れ、水濡れがなるべくない状態で処分場に持ち込む。
・分別を徹底する。
</t>
    <rPh sb="1" eb="2">
      <t>ヨゴ</t>
    </rPh>
    <rPh sb="4" eb="6">
      <t>ミズヌ</t>
    </rPh>
    <rPh sb="14" eb="16">
      <t>ジョウタイ</t>
    </rPh>
    <rPh sb="17" eb="20">
      <t>ショブンジョウ</t>
    </rPh>
    <rPh sb="21" eb="22">
      <t>モ</t>
    </rPh>
    <rPh sb="23" eb="24">
      <t>コ</t>
    </rPh>
    <rPh sb="28" eb="30">
      <t>ブンベツ</t>
    </rPh>
    <rPh sb="31" eb="33">
      <t>テッテイ</t>
    </rPh>
    <phoneticPr fontId="3"/>
  </si>
  <si>
    <t xml:space="preserve">・上記取り組みを今年度も継続する。
</t>
    <rPh sb="1" eb="3">
      <t>ジョウキ</t>
    </rPh>
    <rPh sb="3" eb="4">
      <t>ト</t>
    </rPh>
    <rPh sb="5" eb="6">
      <t>ク</t>
    </rPh>
    <rPh sb="8" eb="11">
      <t>コンネンド</t>
    </rPh>
    <rPh sb="12" eb="14">
      <t>ケイゾク</t>
    </rPh>
    <phoneticPr fontId="3"/>
  </si>
  <si>
    <t>・混合廃棄物に木材が混入しないよう、解体範囲を指示し工事を進めている。
・廃プラスチック類、ガラス陶磁器くずの分別を実施している。</t>
    <rPh sb="1" eb="6">
      <t>コンゴウハイキブツ</t>
    </rPh>
    <rPh sb="7" eb="9">
      <t>モクザイ</t>
    </rPh>
    <rPh sb="10" eb="12">
      <t>コンニュウ</t>
    </rPh>
    <rPh sb="18" eb="22">
      <t>カイタイハンイ</t>
    </rPh>
    <rPh sb="23" eb="25">
      <t>シジ</t>
    </rPh>
    <rPh sb="26" eb="28">
      <t>コウジ</t>
    </rPh>
    <rPh sb="29" eb="30">
      <t>スス</t>
    </rPh>
    <rPh sb="37" eb="38">
      <t>ハイ</t>
    </rPh>
    <rPh sb="44" eb="45">
      <t>ルイ</t>
    </rPh>
    <rPh sb="49" eb="52">
      <t>トウジキ</t>
    </rPh>
    <rPh sb="55" eb="57">
      <t>ブンベツ</t>
    </rPh>
    <rPh sb="58" eb="60">
      <t>ジッシ</t>
    </rPh>
    <phoneticPr fontId="3"/>
  </si>
  <si>
    <t>・優良認定処理業者への処理委託をなるべく選ぶようにしている。
・委託業者に関する情報収集を行い、最適な業者選定を実施している。</t>
    <rPh sb="1" eb="3">
      <t>ユウリョウ</t>
    </rPh>
    <rPh sb="3" eb="5">
      <t>ニンテイ</t>
    </rPh>
    <rPh sb="5" eb="9">
      <t>ショリギョウシャ</t>
    </rPh>
    <rPh sb="11" eb="15">
      <t>ショリイタク</t>
    </rPh>
    <rPh sb="20" eb="21">
      <t>エラ</t>
    </rPh>
    <rPh sb="32" eb="36">
      <t>イタクギョウシャ</t>
    </rPh>
    <rPh sb="37" eb="38">
      <t>カン</t>
    </rPh>
    <rPh sb="40" eb="44">
      <t>ジョウホウシュウシュウ</t>
    </rPh>
    <rPh sb="45" eb="46">
      <t>オコナ</t>
    </rPh>
    <rPh sb="48" eb="50">
      <t>サイテキ</t>
    </rPh>
    <rPh sb="51" eb="55">
      <t>ギョウシャセンテイ</t>
    </rPh>
    <rPh sb="56" eb="58">
      <t>ジッシ</t>
    </rPh>
    <phoneticPr fontId="3"/>
  </si>
  <si>
    <t>令和   7 年    6月   17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</si>
</sst>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1" defaultTableStyle="TableStyleMedium9" defaultPivotStyle="PivotStyleLight16">
    <tableStyle name="Invisible" pivot="0" table="0" count="0"/>
  </tableStyles>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07"/>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08"/>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view="pageBreakPreview" topLeftCell="B67" zoomScale="115" zoomScaleNormal="115" zoomScaleSheetLayoutView="115" workbookViewId="0">
      <selection activeCell="P36" sqref="P36"/>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t="s">
        <v>458</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41</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446</v>
      </c>
      <c r="M40" s="618"/>
      <c r="N40" s="618"/>
      <c r="O40" s="618"/>
      <c r="P40" s="618"/>
      <c r="Q40" s="618"/>
      <c r="R40" s="618"/>
      <c r="S40" s="618"/>
      <c r="T40" s="618"/>
      <c r="U40" s="619"/>
      <c r="W40" s="21"/>
      <c r="X40" s="21"/>
    </row>
    <row r="41" spans="1:25" ht="26.25" customHeight="1" x14ac:dyDescent="0.15">
      <c r="C41" s="86"/>
      <c r="I41" s="25"/>
      <c r="J41" s="25" t="s">
        <v>7</v>
      </c>
      <c r="K41" s="25"/>
      <c r="L41" s="618" t="s">
        <v>447</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448</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449</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7045</v>
      </c>
      <c r="Q49" s="598"/>
      <c r="R49" s="598"/>
      <c r="S49" s="598"/>
      <c r="T49" s="598"/>
      <c r="U49" s="599"/>
    </row>
    <row r="50" spans="3:23" ht="26.25" customHeight="1" x14ac:dyDescent="0.15">
      <c r="C50" s="570" t="s">
        <v>11</v>
      </c>
      <c r="D50" s="571"/>
      <c r="E50" s="572"/>
      <c r="F50" s="581" t="s">
        <v>446</v>
      </c>
      <c r="G50" s="582"/>
      <c r="H50" s="582"/>
      <c r="I50" s="582"/>
      <c r="J50" s="582"/>
      <c r="K50" s="582"/>
      <c r="L50" s="582"/>
      <c r="M50" s="582"/>
      <c r="N50" s="341" t="s">
        <v>172</v>
      </c>
      <c r="O50" s="449"/>
      <c r="P50" s="450"/>
      <c r="Q50" s="585" t="s">
        <v>448</v>
      </c>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119</v>
      </c>
      <c r="G54" s="496"/>
      <c r="H54" s="496"/>
      <c r="I54" s="496"/>
      <c r="J54" s="496"/>
      <c r="K54" s="496"/>
      <c r="L54" s="32" t="s">
        <v>48</v>
      </c>
      <c r="M54" s="32"/>
      <c r="N54" s="502" t="s">
        <v>450</v>
      </c>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v>400</v>
      </c>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t="s">
        <v>451</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452</v>
      </c>
      <c r="G62" s="547"/>
      <c r="H62" s="547"/>
      <c r="I62" s="547"/>
      <c r="J62" s="547"/>
      <c r="K62" s="547"/>
      <c r="L62" s="547"/>
      <c r="M62" s="547"/>
      <c r="N62" s="547"/>
      <c r="O62" s="547"/>
      <c r="P62" s="547"/>
      <c r="Q62" s="547"/>
      <c r="R62" s="547"/>
      <c r="S62" s="547"/>
      <c r="T62" s="547"/>
      <c r="U62" s="548"/>
      <c r="W62" s="28" t="s">
        <v>445</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453</v>
      </c>
      <c r="E77" s="541"/>
      <c r="F77" s="541"/>
      <c r="G77" s="541"/>
      <c r="H77" s="541"/>
      <c r="I77" s="541"/>
      <c r="J77" s="541"/>
      <c r="K77" s="541"/>
      <c r="L77" s="541"/>
      <c r="M77" s="541"/>
      <c r="N77" s="541"/>
      <c r="O77" s="541"/>
      <c r="P77" s="541"/>
      <c r="Q77" s="541"/>
      <c r="R77" s="541"/>
      <c r="S77" s="541"/>
      <c r="T77" s="541"/>
      <c r="U77" s="542"/>
      <c r="W77" s="28" t="s">
        <v>445</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6</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7664.5000000000009</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t="s">
        <v>454</v>
      </c>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6</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7457</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t="s">
        <v>455</v>
      </c>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t="s">
        <v>456</v>
      </c>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t="s">
        <v>455</v>
      </c>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t="str">
        <f>+別紙!AA12</f>
        <v>0</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7664.5000000000009</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f>+別紙!AA15</f>
        <v>1167</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f>+別紙!AA16</f>
        <v>7664.5000000000009</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t="s">
        <v>457</v>
      </c>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7457</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1635</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7457</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t="s">
        <v>455</v>
      </c>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topLeftCell="A16" workbookViewId="0">
      <selection activeCell="AR31" sqref="AR31:AT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株式会社EFFECT(横浜市内の工事現場)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17</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19.399999999999999</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17</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17</v>
      </c>
      <c r="P27" s="700"/>
      <c r="Q27" s="700"/>
      <c r="R27" s="700"/>
      <c r="S27" s="49" t="s">
        <v>38</v>
      </c>
      <c r="T27" s="70"/>
      <c r="U27" s="70"/>
      <c r="X27" s="68" t="s">
        <v>39</v>
      </c>
      <c r="Y27" s="71"/>
      <c r="AG27" s="58"/>
      <c r="AH27" s="58"/>
      <c r="AI27" s="58"/>
      <c r="AJ27" s="58"/>
      <c r="AK27" s="742">
        <f>+AG18+O27</f>
        <v>17</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17</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19.399999999999999</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10.3</v>
      </c>
      <c r="G30" s="712"/>
      <c r="H30" s="214" t="s">
        <v>198</v>
      </c>
      <c r="L30" s="709"/>
      <c r="O30" s="61"/>
      <c r="Q30" s="699">
        <f>+ROUND(Z28,1)+ROUND(Z29,1)+ROUND(Z30,1)</f>
        <v>17</v>
      </c>
      <c r="R30" s="700"/>
      <c r="S30" s="700"/>
      <c r="T30" s="700"/>
      <c r="U30" s="49" t="s">
        <v>16</v>
      </c>
      <c r="X30" s="697" t="s">
        <v>186</v>
      </c>
      <c r="Y30" s="698"/>
      <c r="Z30" s="690"/>
      <c r="AA30" s="691"/>
      <c r="AB30" s="691"/>
      <c r="AC30" s="691"/>
      <c r="AD30" s="691"/>
      <c r="AE30" s="49" t="s">
        <v>13</v>
      </c>
      <c r="AK30" s="651">
        <v>15</v>
      </c>
      <c r="AL30" s="652"/>
      <c r="AM30" s="652"/>
      <c r="AN30" s="652"/>
      <c r="AO30" s="57" t="s">
        <v>13</v>
      </c>
      <c r="AR30" s="758"/>
      <c r="AS30" s="755"/>
      <c r="AT30" s="755"/>
      <c r="AU30" s="756"/>
    </row>
    <row r="31" spans="2:48" ht="27" customHeight="1" thickTop="1" thickBot="1" x14ac:dyDescent="0.2">
      <c r="B31" s="725" t="s">
        <v>375</v>
      </c>
      <c r="C31" s="676"/>
      <c r="D31" s="676"/>
      <c r="E31" s="677"/>
      <c r="F31" s="711">
        <v>19.399999999999999</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株式会社EFFECT(横浜市内の工事現場)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株式会社EFFECT(横浜市内の工事現場)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株式会社EFFECT(横浜市内の工事現場)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株式会社EFFECT(横浜市内の工事現場)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16"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株式会社EFFECT(横浜市内の工事現場)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350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359.9</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350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350</v>
      </c>
      <c r="P27" s="700"/>
      <c r="Q27" s="700"/>
      <c r="R27" s="700"/>
      <c r="S27" s="49" t="s">
        <v>38</v>
      </c>
      <c r="T27" s="70"/>
      <c r="U27" s="70"/>
      <c r="X27" s="68" t="s">
        <v>39</v>
      </c>
      <c r="Y27" s="71"/>
      <c r="AG27" s="58"/>
      <c r="AH27" s="58"/>
      <c r="AI27" s="58"/>
      <c r="AJ27" s="58"/>
      <c r="AK27" s="742">
        <f>+AG18+O27</f>
        <v>350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350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359.9</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211.2</v>
      </c>
      <c r="G30" s="712"/>
      <c r="H30" s="214" t="s">
        <v>198</v>
      </c>
      <c r="L30" s="709"/>
      <c r="O30" s="61"/>
      <c r="Q30" s="699">
        <f>+ROUND(Z28,1)+ROUND(Z29,1)+ROUND(Z30,1)</f>
        <v>350</v>
      </c>
      <c r="R30" s="700"/>
      <c r="S30" s="700"/>
      <c r="T30" s="700"/>
      <c r="U30" s="49" t="s">
        <v>16</v>
      </c>
      <c r="X30" s="697" t="s">
        <v>186</v>
      </c>
      <c r="Y30" s="698"/>
      <c r="Z30" s="690"/>
      <c r="AA30" s="691"/>
      <c r="AB30" s="691"/>
      <c r="AC30" s="691"/>
      <c r="AD30" s="691"/>
      <c r="AE30" s="49" t="s">
        <v>13</v>
      </c>
      <c r="AK30" s="651">
        <v>300</v>
      </c>
      <c r="AL30" s="652"/>
      <c r="AM30" s="652"/>
      <c r="AN30" s="652"/>
      <c r="AO30" s="57" t="s">
        <v>13</v>
      </c>
      <c r="AR30" s="758"/>
      <c r="AS30" s="755"/>
      <c r="AT30" s="755"/>
      <c r="AU30" s="756"/>
    </row>
    <row r="31" spans="2:48" ht="27" customHeight="1" thickTop="1" thickBot="1" x14ac:dyDescent="0.2">
      <c r="B31" s="725" t="s">
        <v>375</v>
      </c>
      <c r="C31" s="676"/>
      <c r="D31" s="676"/>
      <c r="E31" s="677"/>
      <c r="F31" s="711">
        <v>359.9</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株式会社EFFECT(横浜市内の工事現場)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topLeftCell="A16" workbookViewId="0">
      <selection activeCell="AR27" sqref="AR27:AT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株式会社EFFECT(横浜市内の工事現場)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5200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5384.3</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5200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5200</v>
      </c>
      <c r="P27" s="700"/>
      <c r="Q27" s="700"/>
      <c r="R27" s="700"/>
      <c r="S27" s="49" t="s">
        <v>38</v>
      </c>
      <c r="T27" s="70"/>
      <c r="U27" s="70"/>
      <c r="X27" s="68" t="s">
        <v>39</v>
      </c>
      <c r="Y27" s="71"/>
      <c r="AG27" s="58"/>
      <c r="AH27" s="58"/>
      <c r="AI27" s="58"/>
      <c r="AJ27" s="58"/>
      <c r="AK27" s="742">
        <f>+AG18+O27</f>
        <v>5200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5200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5384.3</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101.5</v>
      </c>
      <c r="G30" s="712"/>
      <c r="H30" s="214" t="s">
        <v>198</v>
      </c>
      <c r="L30" s="709"/>
      <c r="O30" s="61"/>
      <c r="Q30" s="699">
        <f>+ROUND(Z28,1)+ROUND(Z29,1)+ROUND(Z30,1)</f>
        <v>5200</v>
      </c>
      <c r="R30" s="700"/>
      <c r="S30" s="700"/>
      <c r="T30" s="700"/>
      <c r="U30" s="49" t="s">
        <v>16</v>
      </c>
      <c r="X30" s="697" t="s">
        <v>186</v>
      </c>
      <c r="Y30" s="698"/>
      <c r="Z30" s="690"/>
      <c r="AA30" s="691"/>
      <c r="AB30" s="691"/>
      <c r="AC30" s="691"/>
      <c r="AD30" s="691"/>
      <c r="AE30" s="49" t="s">
        <v>13</v>
      </c>
      <c r="AK30" s="651">
        <v>300</v>
      </c>
      <c r="AL30" s="652"/>
      <c r="AM30" s="652"/>
      <c r="AN30" s="652"/>
      <c r="AO30" s="57" t="s">
        <v>13</v>
      </c>
      <c r="AR30" s="758"/>
      <c r="AS30" s="755"/>
      <c r="AT30" s="755"/>
      <c r="AU30" s="756"/>
    </row>
    <row r="31" spans="2:48" ht="27" customHeight="1" thickTop="1" thickBot="1" x14ac:dyDescent="0.2">
      <c r="B31" s="725" t="s">
        <v>375</v>
      </c>
      <c r="C31" s="676"/>
      <c r="D31" s="676"/>
      <c r="E31" s="677"/>
      <c r="F31" s="711">
        <v>5384.3</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株式会社EFFECT(横浜市内の工事現場)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株式会社EFFECT(横浜市内の工事現場)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株式会社EFFECT(横浜市内の工事現場)</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株式会社EFFECT(横浜市内の工事現場)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topLeftCell="A22"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株式会社EFFECT(横浜市内の工事現場)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430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435.3</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430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430</v>
      </c>
      <c r="P27" s="700"/>
      <c r="Q27" s="700"/>
      <c r="R27" s="700"/>
      <c r="S27" s="49" t="s">
        <v>38</v>
      </c>
      <c r="T27" s="70"/>
      <c r="U27" s="70"/>
      <c r="X27" s="68" t="s">
        <v>39</v>
      </c>
      <c r="Y27" s="71"/>
      <c r="AG27" s="58"/>
      <c r="AH27" s="58"/>
      <c r="AI27" s="58"/>
      <c r="AJ27" s="58"/>
      <c r="AK27" s="742">
        <f>+AG18+O27</f>
        <v>430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430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435.3</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210.1</v>
      </c>
      <c r="G30" s="712"/>
      <c r="H30" s="214" t="s">
        <v>198</v>
      </c>
      <c r="L30" s="709"/>
      <c r="O30" s="61"/>
      <c r="Q30" s="699">
        <f>+ROUND(Z28,1)+ROUND(Z29,1)+ROUND(Z30,1)</f>
        <v>430</v>
      </c>
      <c r="R30" s="700"/>
      <c r="S30" s="700"/>
      <c r="T30" s="700"/>
      <c r="U30" s="49" t="s">
        <v>16</v>
      </c>
      <c r="X30" s="697" t="s">
        <v>186</v>
      </c>
      <c r="Y30" s="698"/>
      <c r="Z30" s="690"/>
      <c r="AA30" s="691"/>
      <c r="AB30" s="691"/>
      <c r="AC30" s="691"/>
      <c r="AD30" s="691"/>
      <c r="AE30" s="49" t="s">
        <v>13</v>
      </c>
      <c r="AK30" s="651">
        <v>330</v>
      </c>
      <c r="AL30" s="652"/>
      <c r="AM30" s="652"/>
      <c r="AN30" s="652"/>
      <c r="AO30" s="57" t="s">
        <v>13</v>
      </c>
      <c r="AR30" s="758"/>
      <c r="AS30" s="755"/>
      <c r="AT30" s="755"/>
      <c r="AU30" s="756"/>
    </row>
    <row r="31" spans="2:48" ht="27" customHeight="1" thickTop="1" thickBot="1" x14ac:dyDescent="0.2">
      <c r="B31" s="725" t="s">
        <v>375</v>
      </c>
      <c r="C31" s="676"/>
      <c r="D31" s="676"/>
      <c r="E31" s="677"/>
      <c r="F31" s="711">
        <v>435.3</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abSelected="1" topLeftCell="G1"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株式会社EFFECT(横浜市内の工事現場)</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0</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63.2</v>
      </c>
      <c r="M9" s="377">
        <f>IF(OR(ｷ.紙くず!F24&gt;0,ｷ.紙くず!F24&lt;0),ｷ.紙くず!F24,IF(M$19&gt;0,"0",0))</f>
        <v>0</v>
      </c>
      <c r="N9" s="377">
        <f>IF(OR(ｸ.木くず!F24&gt;0,ｸ.木くず!F24&lt;0),ｸ.木くず!F24,IF(N$19&gt;0,"0",0))</f>
        <v>1402.4</v>
      </c>
      <c r="O9" s="377">
        <f>IF(OR(ｹ.繊維くず!F24&gt;0,ｹ.繊維くず!F24&lt;0),ｹ.繊維くず!F24,IF(O$19&gt;0,"0",0))</f>
        <v>19.399999999999999</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359.9</v>
      </c>
      <c r="U9" s="377">
        <f>IF(OR(ｿ.鉱さい!F24&gt;0,ｿ.鉱さい!F24&lt;0),ｿ.鉱さい!F24,IF(U$19&gt;0,"0",0))</f>
        <v>0</v>
      </c>
      <c r="V9" s="377">
        <f>IF(OR(ﾀ.がれき類!F24&gt;0,ﾀ.がれき類!F24&lt;0),ﾀ.がれき類!F24,IF(V$19&gt;0,"0",0))</f>
        <v>5384.3</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435.3</v>
      </c>
      <c r="AA9" s="379">
        <f>IF(SUM(G9:Z9)&gt;0,SUM(G9:Z9),IF(AA$19&gt;0,"0",0))</f>
        <v>7664.5000000000009</v>
      </c>
    </row>
    <row r="10" spans="2:27" ht="24" customHeight="1" x14ac:dyDescent="0.15">
      <c r="B10" s="172" t="s">
        <v>393</v>
      </c>
      <c r="C10" s="810" t="s">
        <v>294</v>
      </c>
      <c r="D10" s="810"/>
      <c r="E10" s="810"/>
      <c r="F10" s="811"/>
      <c r="G10" s="380">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t="str">
        <f>IF(OR(ｸ.木くず!F25&gt;0,ｸ.木くず!F25&lt;0),ｸ.木くず!F25,IF(N$19&gt;0,"0",0))</f>
        <v>0</v>
      </c>
      <c r="O10" s="380" t="str">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t="str">
        <f>IF(OR(ｸ.木くず!F26&gt;0,ｸ.木くず!F26&lt;0),ｸ.木くず!F26,IF(N$19&gt;0,"0",0))</f>
        <v>0</v>
      </c>
      <c r="O11" s="383" t="str">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t="str">
        <f>IF(OR(ｸ.木くず!F27&gt;0,ｸ.木くず!F27&lt;0),ｸ.木くず!F27,IF(N$19&gt;0,"0",0))</f>
        <v>0</v>
      </c>
      <c r="O12" s="383" t="str">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t="str">
        <f>IF(OR(ｸ.木くず!F28&gt;0,ｸ.木くず!F28&lt;0),ｸ.木くず!F28,IF(N$19&gt;0,"0",0))</f>
        <v>0</v>
      </c>
      <c r="O13" s="383" t="str">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0</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63.2</v>
      </c>
      <c r="M14" s="383">
        <f>IF(OR(ｷ.紙くず!F29&gt;0,ｷ.紙くず!F29&lt;0),ｷ.紙くず!F29,IF(M$19&gt;0,"0",0))</f>
        <v>0</v>
      </c>
      <c r="N14" s="383">
        <f>IF(OR(ｸ.木くず!F29&gt;0,ｸ.木くず!F29&lt;0),ｸ.木くず!F29,IF(N$19&gt;0,"0",0))</f>
        <v>1402.4</v>
      </c>
      <c r="O14" s="383">
        <f>IF(OR(ｹ.繊維くず!F29&gt;0,ｹ.繊維くず!F29&lt;0),ｹ.繊維くず!F29,IF(O$19&gt;0,"0",0))</f>
        <v>19.399999999999999</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359.9</v>
      </c>
      <c r="U14" s="383">
        <f>IF(OR(ｿ.鉱さい!F29&gt;0,ｿ.鉱さい!F29&lt;0),ｿ.鉱さい!F29,IF(U$19&gt;0,"0",0))</f>
        <v>0</v>
      </c>
      <c r="V14" s="383">
        <f>IF(OR(ﾀ.がれき類!F29&gt;0,ﾀ.がれき類!F29&lt;0),ﾀ.がれき類!F29,IF(V$19&gt;0,"0",0))</f>
        <v>5384.3</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435.3</v>
      </c>
      <c r="AA14" s="385">
        <f t="shared" si="0"/>
        <v>7664.5000000000009</v>
      </c>
    </row>
    <row r="15" spans="2:27" ht="24" customHeight="1" x14ac:dyDescent="0.15">
      <c r="B15" s="172" t="s">
        <v>228</v>
      </c>
      <c r="C15" s="782" t="s">
        <v>299</v>
      </c>
      <c r="D15" s="782"/>
      <c r="E15" s="782"/>
      <c r="F15" s="783"/>
      <c r="G15" s="383">
        <f>IF(OR(ｱ.燃え殻!F30&gt;0,ｱ.燃え殻!F30&lt;0),ｱ.燃え殻!F30,IF(G$19&gt;0,"0",0))</f>
        <v>0</v>
      </c>
      <c r="H15" s="383">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36.700000000000003</v>
      </c>
      <c r="M15" s="383">
        <f>IF(OR(ｷ.紙くず!F30&gt;0,ｷ.紙くず!F30&lt;0),ｷ.紙くず!F30,IF(M$19&gt;0,"0",0))</f>
        <v>0</v>
      </c>
      <c r="N15" s="383">
        <f>IF(OR(ｸ.木くず!F30&gt;0,ｸ.木くず!F30&lt;0),ｸ.木くず!F30,IF(N$19&gt;0,"0",0))</f>
        <v>597.20000000000005</v>
      </c>
      <c r="O15" s="383">
        <f>IF(OR(ｹ.繊維くず!F30&gt;0,ｹ.繊維くず!F30&lt;0),ｹ.繊維くず!F30,IF(O$19&gt;0,"0",0))</f>
        <v>10.3</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211.2</v>
      </c>
      <c r="U15" s="383">
        <f>IF(OR(ｿ.鉱さい!F30&gt;0,ｿ.鉱さい!F30&lt;0),ｿ.鉱さい!F30,IF(U$19&gt;0,"0",0))</f>
        <v>0</v>
      </c>
      <c r="V15" s="383">
        <f>IF(OR(ﾀ.がれき類!F30&gt;0,ﾀ.がれき類!F30&lt;0),ﾀ.がれき類!F30,IF(V$19&gt;0,"0",0))</f>
        <v>101.5</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210.1</v>
      </c>
      <c r="AA15" s="385">
        <f t="shared" si="0"/>
        <v>1167</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63.2</v>
      </c>
      <c r="M16" s="383">
        <f>IF(OR(ｷ.紙くず!F31&gt;0,ｷ.紙くず!F31&lt;0),ｷ.紙くず!F31,IF(M$19&gt;0,"0",0))</f>
        <v>0</v>
      </c>
      <c r="N16" s="383">
        <f>IF(OR(ｸ.木くず!F31&gt;0,ｸ.木くず!F31&lt;0),ｸ.木くず!F31,IF(N$19&gt;0,"0",0))</f>
        <v>1402.4</v>
      </c>
      <c r="O16" s="383">
        <f>IF(OR(ｹ.繊維くず!F31&gt;0,ｹ.繊維くず!F31&lt;0),ｹ.繊維くず!F31,IF(O$19&gt;0,"0",0))</f>
        <v>19.399999999999999</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359.9</v>
      </c>
      <c r="U16" s="383">
        <f>IF(OR(ｿ.鉱さい!F31&gt;0,ｿ.鉱さい!F31&lt;0),ｿ.鉱さい!F31,IF(U$19&gt;0,"0",0))</f>
        <v>0</v>
      </c>
      <c r="V16" s="383">
        <f>IF(OR(ﾀ.がれき類!F31&gt;0,ﾀ.がれき類!F31&lt;0),ﾀ.がれき類!F31,IF(V$19&gt;0,"0",0))</f>
        <v>5384.3</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435.3</v>
      </c>
      <c r="AA16" s="385">
        <f t="shared" si="0"/>
        <v>7664.5000000000009</v>
      </c>
    </row>
    <row r="17" spans="2:27" ht="24" customHeight="1" x14ac:dyDescent="0.15">
      <c r="B17" s="172"/>
      <c r="C17" s="782" t="s">
        <v>408</v>
      </c>
      <c r="D17" s="782"/>
      <c r="E17" s="782"/>
      <c r="F17" s="783"/>
      <c r="G17" s="383">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f>IF(OR(ｷ.紙くず!F32&gt;0,ｷ.紙くず!F32&lt;0),ｷ.紙くず!F32,IF(M$19&gt;0,"0",0))</f>
        <v>0</v>
      </c>
      <c r="N17" s="383" t="str">
        <f>IF(OR(ｸ.木くず!F32&gt;0,ｸ.木くず!F32&lt;0),ｸ.木くず!F32,IF(N$19&gt;0,"0",0))</f>
        <v>0</v>
      </c>
      <c r="O17" s="383" t="str">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f>IF(OR(ｷ.紙くず!F33&gt;0,ｷ.紙くず!F33&lt;0),ｷ.紙くず!F33,IF(M$19&gt;0,"0",0))</f>
        <v>0</v>
      </c>
      <c r="N18" s="386" t="str">
        <f>IF(OR(ｸ.木くず!F33&gt;0,ｸ.木くず!F33&lt;0),ｸ.木くず!F33,IF(N$19&gt;0,"0",0))</f>
        <v>0</v>
      </c>
      <c r="O18" s="386" t="str">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+G37+G25+G23+G22+G21-G20</f>
        <v>0</v>
      </c>
      <c r="H19" s="389">
        <f t="shared" ref="H19:Z19" si="1">+H37+H25+H23+H22+H21-H20</f>
        <v>0</v>
      </c>
      <c r="I19" s="389">
        <f t="shared" si="1"/>
        <v>0</v>
      </c>
      <c r="J19" s="389">
        <f t="shared" si="1"/>
        <v>0</v>
      </c>
      <c r="K19" s="389">
        <f t="shared" si="1"/>
        <v>0</v>
      </c>
      <c r="L19" s="389">
        <f t="shared" si="1"/>
        <v>60</v>
      </c>
      <c r="M19" s="389">
        <f t="shared" si="1"/>
        <v>0</v>
      </c>
      <c r="N19" s="389">
        <f t="shared" si="1"/>
        <v>1400</v>
      </c>
      <c r="O19" s="389">
        <f t="shared" si="1"/>
        <v>17</v>
      </c>
      <c r="P19" s="389">
        <f t="shared" si="1"/>
        <v>0</v>
      </c>
      <c r="Q19" s="389">
        <f t="shared" si="1"/>
        <v>0</v>
      </c>
      <c r="R19" s="389">
        <f t="shared" si="1"/>
        <v>0</v>
      </c>
      <c r="S19" s="389">
        <f t="shared" si="1"/>
        <v>0</v>
      </c>
      <c r="T19" s="389">
        <f t="shared" si="1"/>
        <v>350</v>
      </c>
      <c r="U19" s="389">
        <f t="shared" si="1"/>
        <v>0</v>
      </c>
      <c r="V19" s="389">
        <f t="shared" si="1"/>
        <v>5200</v>
      </c>
      <c r="W19" s="389">
        <f t="shared" si="1"/>
        <v>0</v>
      </c>
      <c r="X19" s="389">
        <f t="shared" si="1"/>
        <v>0</v>
      </c>
      <c r="Y19" s="389">
        <f t="shared" si="1"/>
        <v>0</v>
      </c>
      <c r="Z19" s="390">
        <f t="shared" si="1"/>
        <v>430</v>
      </c>
      <c r="AA19" s="391">
        <f t="shared" ref="AA19:AA25" si="2">SUM(G19:Z19)</f>
        <v>7457</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0</v>
      </c>
      <c r="I37" s="424">
        <f t="shared" si="8"/>
        <v>0</v>
      </c>
      <c r="J37" s="424">
        <f t="shared" si="8"/>
        <v>0</v>
      </c>
      <c r="K37" s="424">
        <f t="shared" si="8"/>
        <v>0</v>
      </c>
      <c r="L37" s="424">
        <f t="shared" si="8"/>
        <v>60</v>
      </c>
      <c r="M37" s="424">
        <f t="shared" si="8"/>
        <v>0</v>
      </c>
      <c r="N37" s="424">
        <f t="shared" si="8"/>
        <v>1400</v>
      </c>
      <c r="O37" s="424">
        <f t="shared" si="8"/>
        <v>17</v>
      </c>
      <c r="P37" s="424">
        <f t="shared" si="8"/>
        <v>0</v>
      </c>
      <c r="Q37" s="424">
        <f t="shared" si="8"/>
        <v>0</v>
      </c>
      <c r="R37" s="424">
        <f t="shared" si="8"/>
        <v>0</v>
      </c>
      <c r="S37" s="424">
        <f t="shared" si="8"/>
        <v>0</v>
      </c>
      <c r="T37" s="424">
        <f t="shared" si="8"/>
        <v>350</v>
      </c>
      <c r="U37" s="424">
        <f t="shared" si="8"/>
        <v>0</v>
      </c>
      <c r="V37" s="424">
        <f t="shared" si="8"/>
        <v>5200</v>
      </c>
      <c r="W37" s="424">
        <f t="shared" si="8"/>
        <v>0</v>
      </c>
      <c r="X37" s="424">
        <f t="shared" si="8"/>
        <v>0</v>
      </c>
      <c r="Y37" s="424">
        <f t="shared" si="8"/>
        <v>0</v>
      </c>
      <c r="Z37" s="425">
        <f t="shared" si="8"/>
        <v>430</v>
      </c>
      <c r="AA37" s="426">
        <f t="shared" si="4"/>
        <v>7457</v>
      </c>
    </row>
    <row r="38" spans="2:27" ht="24" customHeight="1" x14ac:dyDescent="0.15">
      <c r="B38" s="170"/>
      <c r="C38" s="776"/>
      <c r="D38" s="227"/>
      <c r="E38" s="225" t="s">
        <v>319</v>
      </c>
      <c r="F38" s="443"/>
      <c r="G38" s="415">
        <f t="shared" ref="G38:Z38" si="9">SUM(G39:G41)</f>
        <v>0</v>
      </c>
      <c r="H38" s="415">
        <f t="shared" si="9"/>
        <v>0</v>
      </c>
      <c r="I38" s="415">
        <f t="shared" si="9"/>
        <v>0</v>
      </c>
      <c r="J38" s="415">
        <f t="shared" si="9"/>
        <v>0</v>
      </c>
      <c r="K38" s="415">
        <f t="shared" si="9"/>
        <v>0</v>
      </c>
      <c r="L38" s="415">
        <f t="shared" si="9"/>
        <v>60</v>
      </c>
      <c r="M38" s="415">
        <f t="shared" si="9"/>
        <v>0</v>
      </c>
      <c r="N38" s="415">
        <f t="shared" si="9"/>
        <v>1400</v>
      </c>
      <c r="O38" s="415">
        <f t="shared" si="9"/>
        <v>17</v>
      </c>
      <c r="P38" s="415">
        <f t="shared" si="9"/>
        <v>0</v>
      </c>
      <c r="Q38" s="415">
        <f t="shared" si="9"/>
        <v>0</v>
      </c>
      <c r="R38" s="415">
        <f t="shared" si="9"/>
        <v>0</v>
      </c>
      <c r="S38" s="415">
        <f t="shared" si="9"/>
        <v>0</v>
      </c>
      <c r="T38" s="415">
        <f t="shared" si="9"/>
        <v>350</v>
      </c>
      <c r="U38" s="415">
        <f t="shared" si="9"/>
        <v>0</v>
      </c>
      <c r="V38" s="415">
        <f t="shared" si="9"/>
        <v>5200</v>
      </c>
      <c r="W38" s="415">
        <f t="shared" si="9"/>
        <v>0</v>
      </c>
      <c r="X38" s="415">
        <f t="shared" si="9"/>
        <v>0</v>
      </c>
      <c r="Y38" s="415">
        <f t="shared" si="9"/>
        <v>0</v>
      </c>
      <c r="Z38" s="416">
        <f t="shared" si="9"/>
        <v>430</v>
      </c>
      <c r="AA38" s="417">
        <f t="shared" si="4"/>
        <v>7457</v>
      </c>
    </row>
    <row r="39" spans="2:27" ht="24" customHeight="1" x14ac:dyDescent="0.15">
      <c r="B39" s="170"/>
      <c r="C39" s="776"/>
      <c r="D39" s="228"/>
      <c r="E39" s="223"/>
      <c r="F39" s="221" t="s">
        <v>233</v>
      </c>
      <c r="G39" s="418">
        <f>+ｱ.燃え殻!$Z$28</f>
        <v>0</v>
      </c>
      <c r="H39" s="418">
        <f>+ｲ.汚泥!$Z$28</f>
        <v>0</v>
      </c>
      <c r="I39" s="418">
        <f>+ｳ.廃油!$Z$28</f>
        <v>0</v>
      </c>
      <c r="J39" s="418">
        <f>+ｴ.廃酸!$Z$28</f>
        <v>0</v>
      </c>
      <c r="K39" s="418">
        <f>+ｵ.廃ｱﾙｶﾘ!$Z$28</f>
        <v>0</v>
      </c>
      <c r="L39" s="418">
        <f>+ｶ.廃ﾌﾟﾗ類!$Z$28</f>
        <v>60</v>
      </c>
      <c r="M39" s="418">
        <f>+ｷ.紙くず!$Z$28</f>
        <v>0</v>
      </c>
      <c r="N39" s="418">
        <f>+ｸ.木くず!$Z$28</f>
        <v>1400</v>
      </c>
      <c r="O39" s="418">
        <f>+ｹ.繊維くず!$Z$28</f>
        <v>17</v>
      </c>
      <c r="P39" s="418">
        <f>+ｺ.動植物性残さ!$Z$28</f>
        <v>0</v>
      </c>
      <c r="Q39" s="418">
        <f>+ｻ.動物系固形不要物!$Z$28</f>
        <v>0</v>
      </c>
      <c r="R39" s="418">
        <f>+ｼ.ｺﾞﾑくず!$Z$28</f>
        <v>0</v>
      </c>
      <c r="S39" s="418">
        <f>+ｽ.金属くず!$Z$28</f>
        <v>0</v>
      </c>
      <c r="T39" s="418">
        <f>+ｾ.ｶﾞﾗｽ･ｺﾝｸﾘ･陶磁器くず!$Z$28</f>
        <v>350</v>
      </c>
      <c r="U39" s="418">
        <f>+ｿ.鉱さい!$Z$28</f>
        <v>0</v>
      </c>
      <c r="V39" s="418">
        <f>+ﾀ.がれき類!$Z$28</f>
        <v>5200</v>
      </c>
      <c r="W39" s="418">
        <f>+ﾁ.動物のふん尿!$Z$28</f>
        <v>0</v>
      </c>
      <c r="X39" s="418">
        <f>+ﾂ.動物の死体!$Z$28</f>
        <v>0</v>
      </c>
      <c r="Y39" s="418">
        <f>+ﾃ.ばいじん!$Z$28</f>
        <v>0</v>
      </c>
      <c r="Z39" s="419">
        <f>+ﾄ.混合廃棄物その他!$Z$28</f>
        <v>430</v>
      </c>
      <c r="AA39" s="420">
        <f t="shared" si="4"/>
        <v>7457</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95" t="s">
        <v>349</v>
      </c>
      <c r="E43" s="795"/>
      <c r="F43" s="796"/>
      <c r="G43" s="427">
        <f>+ｱ.燃え殻!$AK$27</f>
        <v>0</v>
      </c>
      <c r="H43" s="427">
        <f>+ｲ.汚泥!$AK$27</f>
        <v>0</v>
      </c>
      <c r="I43" s="427">
        <f>+ｳ.廃油!$AK$27</f>
        <v>0</v>
      </c>
      <c r="J43" s="427">
        <f>+ｴ.廃酸!$AK$27</f>
        <v>0</v>
      </c>
      <c r="K43" s="427">
        <f>+ｵ.廃ｱﾙｶﾘ!$AK$27</f>
        <v>0</v>
      </c>
      <c r="L43" s="427">
        <f>+ｶ.廃ﾌﾟﾗ類!$AK$27</f>
        <v>60</v>
      </c>
      <c r="M43" s="427">
        <f>+ｷ.紙くず!$AK$27</f>
        <v>0</v>
      </c>
      <c r="N43" s="427">
        <f>+ｸ.木くず!$AK$27</f>
        <v>1400</v>
      </c>
      <c r="O43" s="427">
        <f>+ｹ.繊維くず!$AK$27</f>
        <v>17</v>
      </c>
      <c r="P43" s="427">
        <f>+ｺ.動植物性残さ!$AK$27</f>
        <v>0</v>
      </c>
      <c r="Q43" s="427">
        <f>+ｻ.動物系固形不要物!$AK$27</f>
        <v>0</v>
      </c>
      <c r="R43" s="427">
        <f>+ｼ.ｺﾞﾑくず!$AK$27</f>
        <v>0</v>
      </c>
      <c r="S43" s="427">
        <f>+ｽ.金属くず!$AK$27</f>
        <v>0</v>
      </c>
      <c r="T43" s="427">
        <f>+ｾ.ｶﾞﾗｽ･ｺﾝｸﾘ･陶磁器くず!$AK$27</f>
        <v>350</v>
      </c>
      <c r="U43" s="427">
        <f>+ｿ.鉱さい!$AK$27</f>
        <v>0</v>
      </c>
      <c r="V43" s="427">
        <f>+ﾀ.がれき類!$AK$27</f>
        <v>5200</v>
      </c>
      <c r="W43" s="427">
        <f>+ﾁ.動物のふん尿!$AK$27</f>
        <v>0</v>
      </c>
      <c r="X43" s="427">
        <f>+ﾂ.動物の死体!$AK$27</f>
        <v>0</v>
      </c>
      <c r="Y43" s="427">
        <f>+ﾃ.ばいじん!$AK$27</f>
        <v>0</v>
      </c>
      <c r="Z43" s="428">
        <f>+ﾄ.混合廃棄物その他!$AK$27</f>
        <v>430</v>
      </c>
      <c r="AA43" s="429">
        <f t="shared" si="4"/>
        <v>7457</v>
      </c>
    </row>
    <row r="44" spans="2:27" ht="24" customHeight="1" x14ac:dyDescent="0.15">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40</v>
      </c>
      <c r="M44" s="430">
        <f>+ｷ.紙くず!$AK$30</f>
        <v>0</v>
      </c>
      <c r="N44" s="430">
        <f>+ｸ.木くず!$AK$30</f>
        <v>650</v>
      </c>
      <c r="O44" s="430">
        <f>+ｹ.繊維くず!$AK$30</f>
        <v>15</v>
      </c>
      <c r="P44" s="430">
        <f>+ｺ.動植物性残さ!$AK$30</f>
        <v>0</v>
      </c>
      <c r="Q44" s="430">
        <f>+ｻ.動物系固形不要物!$AK$30</f>
        <v>0</v>
      </c>
      <c r="R44" s="430">
        <f>+ｼ.ｺﾞﾑくず!$AK$30</f>
        <v>0</v>
      </c>
      <c r="S44" s="430">
        <f>+ｽ.金属くず!$AK$30</f>
        <v>0</v>
      </c>
      <c r="T44" s="430">
        <f>+ｾ.ｶﾞﾗｽ･ｺﾝｸﾘ･陶磁器くず!$AK$30</f>
        <v>300</v>
      </c>
      <c r="U44" s="430">
        <f>+ｿ.鉱さい!$AK$30</f>
        <v>0</v>
      </c>
      <c r="V44" s="430">
        <f>+ﾀ.がれき類!$AK$30</f>
        <v>300</v>
      </c>
      <c r="W44" s="430">
        <f>+ﾁ.動物のふん尿!$AK$30</f>
        <v>0</v>
      </c>
      <c r="X44" s="430">
        <f>+ﾂ.動物の死体!$AK$30</f>
        <v>0</v>
      </c>
      <c r="Y44" s="430">
        <f>+ﾃ.ばいじん!$AK$30</f>
        <v>0</v>
      </c>
      <c r="Z44" s="431">
        <f>+ﾄ.混合廃棄物その他!$AK$30</f>
        <v>330</v>
      </c>
      <c r="AA44" s="432">
        <f t="shared" si="4"/>
        <v>1635</v>
      </c>
    </row>
    <row r="45" spans="2:27" ht="24" customHeight="1" x14ac:dyDescent="0.15">
      <c r="B45" s="170"/>
      <c r="C45" s="177"/>
      <c r="D45" s="442" t="s">
        <v>190</v>
      </c>
      <c r="E45" s="805" t="s">
        <v>237</v>
      </c>
      <c r="F45" s="806"/>
      <c r="G45" s="433">
        <f>+ｱ.燃え殻!$AR$24</f>
        <v>0</v>
      </c>
      <c r="H45" s="433">
        <f>+ｲ.汚泥!$AR$24</f>
        <v>0</v>
      </c>
      <c r="I45" s="433">
        <f>+ｳ.廃油!$AR$24</f>
        <v>0</v>
      </c>
      <c r="J45" s="433">
        <f>+ｴ.廃酸!$AR$24</f>
        <v>0</v>
      </c>
      <c r="K45" s="433">
        <f>+ｵ.廃ｱﾙｶﾘ!$AR$24</f>
        <v>0</v>
      </c>
      <c r="L45" s="433">
        <f>+ｶ.廃ﾌﾟﾗ類!$AR$24</f>
        <v>60</v>
      </c>
      <c r="M45" s="433">
        <f>+ｷ.紙くず!$AR$24</f>
        <v>0</v>
      </c>
      <c r="N45" s="433">
        <f>+ｸ.木くず!$AR$24</f>
        <v>1400</v>
      </c>
      <c r="O45" s="433">
        <f>+ｹ.繊維くず!$AR$24</f>
        <v>17</v>
      </c>
      <c r="P45" s="433">
        <f>+ｺ.動植物性残さ!$AR$24</f>
        <v>0</v>
      </c>
      <c r="Q45" s="433">
        <f>+ｻ.動物系固形不要物!$AR$24</f>
        <v>0</v>
      </c>
      <c r="R45" s="433">
        <f>+ｼ.ｺﾞﾑくず!$AR$24</f>
        <v>0</v>
      </c>
      <c r="S45" s="433">
        <f>+ｽ.金属くず!$AR$24</f>
        <v>0</v>
      </c>
      <c r="T45" s="433">
        <f>+ｾ.ｶﾞﾗｽ･ｺﾝｸﾘ･陶磁器くず!$AR$24</f>
        <v>350</v>
      </c>
      <c r="U45" s="433">
        <f>+ｿ.鉱さい!$AR$24</f>
        <v>0</v>
      </c>
      <c r="V45" s="433">
        <f>+ﾀ.がれき類!$AR$24</f>
        <v>5200</v>
      </c>
      <c r="W45" s="433">
        <f>+ﾁ.動物のふん尿!$AR$24</f>
        <v>0</v>
      </c>
      <c r="X45" s="433">
        <f>+ﾂ.動物の死体!$AR$24</f>
        <v>0</v>
      </c>
      <c r="Y45" s="433">
        <f>+ﾃ.ばいじん!$AR$24</f>
        <v>0</v>
      </c>
      <c r="Z45" s="434">
        <f>+ﾄ.混合廃棄物その他!$AR$24</f>
        <v>430</v>
      </c>
      <c r="AA45" s="435">
        <f t="shared" si="4"/>
        <v>7457</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0</v>
      </c>
      <c r="I55" s="480">
        <f t="shared" si="10"/>
        <v>0</v>
      </c>
      <c r="J55" s="480">
        <f t="shared" si="10"/>
        <v>0</v>
      </c>
      <c r="K55" s="480">
        <f t="shared" si="10"/>
        <v>0</v>
      </c>
      <c r="L55" s="480">
        <f t="shared" si="10"/>
        <v>123.2</v>
      </c>
      <c r="M55" s="480">
        <f t="shared" si="10"/>
        <v>0</v>
      </c>
      <c r="N55" s="480">
        <f t="shared" si="10"/>
        <v>2802.4</v>
      </c>
      <c r="O55" s="480">
        <f t="shared" si="10"/>
        <v>36.4</v>
      </c>
      <c r="P55" s="480">
        <f t="shared" si="10"/>
        <v>0</v>
      </c>
      <c r="Q55" s="480">
        <f t="shared" si="10"/>
        <v>0</v>
      </c>
      <c r="R55" s="480">
        <f t="shared" si="10"/>
        <v>0</v>
      </c>
      <c r="S55" s="480">
        <f t="shared" si="10"/>
        <v>0</v>
      </c>
      <c r="T55" s="480">
        <f t="shared" si="10"/>
        <v>709.9</v>
      </c>
      <c r="U55" s="480">
        <f t="shared" si="10"/>
        <v>0</v>
      </c>
      <c r="V55" s="480">
        <f t="shared" si="10"/>
        <v>10584.3</v>
      </c>
      <c r="W55" s="480">
        <f t="shared" si="10"/>
        <v>0</v>
      </c>
      <c r="X55" s="480">
        <f t="shared" si="10"/>
        <v>0</v>
      </c>
      <c r="Y55" s="480">
        <f t="shared" si="10"/>
        <v>0</v>
      </c>
      <c r="Z55" s="480">
        <f t="shared" si="10"/>
        <v>865.3</v>
      </c>
      <c r="AA55" s="481">
        <f>+AA9+AA19+AA20</f>
        <v>15121.5</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t="str">
        <f>+表紙!P35</f>
        <v>令和   7 年    6月   17 日</v>
      </c>
      <c r="Q11" s="843"/>
      <c r="R11" s="843"/>
      <c r="S11" s="843"/>
      <c r="T11" s="844"/>
      <c r="U11" s="281"/>
    </row>
    <row r="12" spans="1:23" ht="13.15" customHeight="1" x14ac:dyDescent="0.15">
      <c r="C12" s="86"/>
      <c r="S12" s="43"/>
      <c r="T12" s="43"/>
      <c r="U12" s="88"/>
    </row>
    <row r="13" spans="1:23" ht="13.5" x14ac:dyDescent="0.15">
      <c r="C13" s="852" t="str">
        <f>+表紙!C37</f>
        <v>横浜市長</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神奈川県藤沢市藤沢86-8</v>
      </c>
      <c r="M16" s="851"/>
      <c r="N16" s="851"/>
      <c r="O16" s="851"/>
      <c r="P16" s="851"/>
      <c r="Q16" s="851"/>
      <c r="R16" s="851"/>
      <c r="S16" s="851"/>
      <c r="T16" s="851"/>
      <c r="U16" s="282"/>
    </row>
    <row r="17" spans="1:21" ht="26.25" customHeight="1" x14ac:dyDescent="0.15">
      <c r="C17" s="86"/>
      <c r="I17" s="25"/>
      <c r="J17" s="25" t="s">
        <v>7</v>
      </c>
      <c r="K17" s="25"/>
      <c r="L17" s="851" t="str">
        <f>+表紙!L41</f>
        <v>株式会社EFFECT　代表取締役　内山学</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0466-52-5026</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株式会社EFFECT(横浜市内の工事現場)</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7045</v>
      </c>
      <c r="Q25" s="823"/>
      <c r="R25" s="823"/>
      <c r="S25" s="823"/>
      <c r="T25" s="823"/>
      <c r="U25" s="824"/>
    </row>
    <row r="26" spans="1:21" ht="26.25" customHeight="1" x14ac:dyDescent="0.15">
      <c r="C26" s="570" t="s">
        <v>11</v>
      </c>
      <c r="D26" s="571"/>
      <c r="E26" s="572"/>
      <c r="F26" s="838" t="str">
        <f>+表紙!F50</f>
        <v>神奈川県藤沢市藤沢86-8</v>
      </c>
      <c r="G26" s="839"/>
      <c r="H26" s="839"/>
      <c r="I26" s="839"/>
      <c r="J26" s="839"/>
      <c r="K26" s="839"/>
      <c r="L26" s="839"/>
      <c r="M26" s="839"/>
      <c r="N26" s="341" t="s">
        <v>172</v>
      </c>
      <c r="O26"/>
      <c r="P26"/>
      <c r="Q26" s="833" t="str">
        <f>IF(+表紙!Q50="","",+表紙!Q50)</f>
        <v>0466-52-5026</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06　総合工事業</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f>IF(+表紙!N56="","",+表紙!N56)</f>
        <v>400</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t="str">
        <f>IF(+表紙!F61="","",+表紙!F61)</f>
        <v>49名</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6</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7664.5000000000009</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 xml:space="preserve">・汚れ、水濡れがなるべくない状態で処分場に持ち込む。
・分別を徹底する。
</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6</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7457</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 xml:space="preserve">・上記取り組みを今年度も継続する。
</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・混合廃棄物に木材が混入しないよう、解体範囲を指示し工事を進めている。
・廃プラスチック類、ガラス陶磁器くずの分別を実施している。</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 xml:space="preserve">・上記取り組みを今年度も継続する。
</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t="str">
        <f>+表紙!K158</f>
        <v>0</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7664.5000000000009</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f>+表紙!K209</f>
        <v>1167</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f>+表紙!K210</f>
        <v>7664.5000000000009</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・優良認定処理業者への処理委託をなるべく選ぶようにしている。
・委託業者に関する情報収集を行い、最適な業者選定を実施している。</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7457</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1635</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7457</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 xml:space="preserve">・上記取り組みを今年度も継続する。
</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zoomScaleNormal="100" workbookViewId="0">
      <selection activeCell="G4" sqref="G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株式会社EFFECT(横浜市内の工事現場)</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株式会社EFFECT(横浜市内の工事現場)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株式会社EFFECT(横浜市内の工事現場)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株式会社EFFECT(横浜市内の工事現場)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16"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株式会社EFFECT(横浜市内の工事現場)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60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v>0</v>
      </c>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63.2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60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60</v>
      </c>
      <c r="P27" s="700"/>
      <c r="Q27" s="700"/>
      <c r="R27" s="700"/>
      <c r="S27" s="49" t="s">
        <v>38</v>
      </c>
      <c r="T27" s="70"/>
      <c r="U27" s="70"/>
      <c r="X27" s="68" t="s">
        <v>39</v>
      </c>
      <c r="Y27" s="71"/>
      <c r="AG27" s="58"/>
      <c r="AH27" s="58"/>
      <c r="AI27" s="58"/>
      <c r="AJ27" s="58"/>
      <c r="AK27" s="742">
        <f>+AG18+O27</f>
        <v>60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60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63.2</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36.700000000000003</v>
      </c>
      <c r="G30" s="712"/>
      <c r="H30" s="214" t="s">
        <v>198</v>
      </c>
      <c r="L30" s="709"/>
      <c r="O30" s="61"/>
      <c r="Q30" s="699">
        <f>+ROUND(Z28,1)+ROUND(Z29,1)+ROUND(Z30,1)</f>
        <v>60</v>
      </c>
      <c r="R30" s="700"/>
      <c r="S30" s="700"/>
      <c r="T30" s="700"/>
      <c r="U30" s="49" t="s">
        <v>16</v>
      </c>
      <c r="X30" s="697" t="s">
        <v>186</v>
      </c>
      <c r="Y30" s="698"/>
      <c r="Z30" s="690"/>
      <c r="AA30" s="691"/>
      <c r="AB30" s="691"/>
      <c r="AC30" s="691"/>
      <c r="AD30" s="691"/>
      <c r="AE30" s="49" t="s">
        <v>13</v>
      </c>
      <c r="AK30" s="651">
        <v>40</v>
      </c>
      <c r="AL30" s="652"/>
      <c r="AM30" s="652"/>
      <c r="AN30" s="652"/>
      <c r="AO30" s="57" t="s">
        <v>13</v>
      </c>
      <c r="AR30" s="758"/>
      <c r="AS30" s="755"/>
      <c r="AT30" s="755"/>
      <c r="AU30" s="756"/>
    </row>
    <row r="31" spans="2:48" ht="27" customHeight="1" thickTop="1" thickBot="1" x14ac:dyDescent="0.2">
      <c r="B31" s="725" t="s">
        <v>375</v>
      </c>
      <c r="C31" s="676"/>
      <c r="D31" s="676"/>
      <c r="E31" s="677"/>
      <c r="F31" s="711">
        <v>63.2</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株式会社EFFECT(横浜市内の工事現場)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topLeftCell="A16" workbookViewId="0">
      <selection activeCell="F30" sqref="F30:G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株式会社EFFECT(横浜市内の工事現場)</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1400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1402.4</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1400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1400</v>
      </c>
      <c r="P27" s="700"/>
      <c r="Q27" s="700"/>
      <c r="R27" s="700"/>
      <c r="S27" s="49" t="s">
        <v>38</v>
      </c>
      <c r="T27" s="70"/>
      <c r="U27" s="70"/>
      <c r="X27" s="68" t="s">
        <v>39</v>
      </c>
      <c r="Y27" s="71"/>
      <c r="AG27" s="58"/>
      <c r="AH27" s="58"/>
      <c r="AI27" s="58"/>
      <c r="AJ27" s="58"/>
      <c r="AK27" s="742">
        <f>+AG18+O27</f>
        <v>1400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1400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1402.4</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597.20000000000005</v>
      </c>
      <c r="G30" s="712"/>
      <c r="H30" s="214" t="s">
        <v>198</v>
      </c>
      <c r="L30" s="709"/>
      <c r="O30" s="61"/>
      <c r="Q30" s="699">
        <f>+ROUND(Z28,1)+ROUND(Z29,1)+ROUND(Z30,1)</f>
        <v>1400</v>
      </c>
      <c r="R30" s="700"/>
      <c r="S30" s="700"/>
      <c r="T30" s="700"/>
      <c r="U30" s="49" t="s">
        <v>16</v>
      </c>
      <c r="X30" s="697" t="s">
        <v>186</v>
      </c>
      <c r="Y30" s="698"/>
      <c r="Z30" s="690"/>
      <c r="AA30" s="691"/>
      <c r="AB30" s="691"/>
      <c r="AC30" s="691"/>
      <c r="AD30" s="691"/>
      <c r="AE30" s="49" t="s">
        <v>13</v>
      </c>
      <c r="AK30" s="651">
        <v>650</v>
      </c>
      <c r="AL30" s="652"/>
      <c r="AM30" s="652"/>
      <c r="AN30" s="652"/>
      <c r="AO30" s="57" t="s">
        <v>13</v>
      </c>
      <c r="AR30" s="758"/>
      <c r="AS30" s="755"/>
      <c r="AT30" s="755"/>
      <c r="AU30" s="756"/>
    </row>
    <row r="31" spans="2:48" ht="27" customHeight="1" thickTop="1" thickBot="1" x14ac:dyDescent="0.2">
      <c r="B31" s="725" t="s">
        <v>375</v>
      </c>
      <c r="C31" s="676"/>
      <c r="D31" s="676"/>
      <c r="E31" s="677"/>
      <c r="F31" s="711">
        <v>1402.4</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2025-06-18T07:49:07Z</dcterms:created>
  <dcterms:modified xsi:type="dcterms:W3CDTF">2025-06-18T07:49:08Z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