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87DD8213-77D2-4034-A11C-9943ADF64315}" xr6:coauthVersionLast="47" xr6:coauthVersionMax="47" xr10:uidLastSave="{00000000-0000-0000-0000-000000000000}"/>
  <bookViews>
    <workbookView xWindow="-120" yWindow="-120" windowWidth="29040" windowHeight="15720" tabRatio="808" activeTab="6"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I49" i="94"/>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AS24" i="75"/>
  <c r="AS24" i="76"/>
  <c r="H31" i="76" s="1"/>
  <c r="AS24" i="77"/>
  <c r="H31" i="77" s="1"/>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F12" i="89"/>
  <c r="H24" i="89" s="1"/>
  <c r="Y18" i="91"/>
  <c r="P16" i="91" s="1"/>
  <c r="X58" i="94" s="1"/>
  <c r="N49" i="94" l="1"/>
  <c r="H31" i="74"/>
  <c r="H49" i="94"/>
  <c r="H36" i="78"/>
  <c r="H37" i="78"/>
  <c r="H24" i="78"/>
  <c r="H31" i="2"/>
  <c r="Q36" i="94"/>
  <c r="G36" i="94"/>
  <c r="G35" i="94" s="1"/>
  <c r="H31" i="88"/>
  <c r="AL27" i="80"/>
  <c r="V47" i="94" s="1"/>
  <c r="N42" i="94"/>
  <c r="N41" i="94" s="1"/>
  <c r="N19" i="94" s="1"/>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H29" i="80"/>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78" l="1"/>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T63" i="94"/>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CB90D6F4-3E53-4B1A-BEFD-F3C921268590}">
      <text>
        <r>
          <rPr>
            <b/>
            <sz val="11"/>
            <color indexed="81"/>
            <rFont val="ＭＳ Ｐゴシック"/>
            <family val="3"/>
            <charset val="128"/>
          </rPr>
          <t xml:space="preserve">産業分類をメニューから選んでください。
</t>
        </r>
      </text>
    </comment>
    <comment ref="L52" authorId="0" shapeId="0" xr:uid="{40BF852A-0AE8-4794-80A6-5B0E1B6576B5}">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1670B6-DF03-4533-8A25-D3E69416F58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C31F2F2-79CF-47BC-A97F-FF2A3A9D6B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93E08595-7D7B-4DED-89FF-3EECF837832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DD2D0A6D-88D0-423C-9127-F7FC513041F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F06A072-2988-4F84-83A9-B04157A99D9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4D35396-618D-4937-91C9-7BE9DBF01F3E}">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E3789466-B59C-4FD2-8AE9-7F172D52AF3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1A3D564-344D-48AC-B6E8-2308FE4619F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F0BB685-3C74-4CA7-905A-BECD5AFF47E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B4C9CC26-92D1-42D2-A742-F69B34B2D4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8E47E8C-410F-4C68-8088-7C01A7B1F48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F12FE23B-7318-4766-B64B-2C3E40FB14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BF1A2FE2-F9B4-4980-8B62-269351FDC19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653EDE9E-A86A-4B60-95AC-67E2AA5B855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A14346C-4438-4398-B706-D9EA9CA430EB}">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F535C65-E23A-4064-A41D-70FB5FC5525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1E16325F-A21B-4C0B-86B9-174BF377D9B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22E755C9-F75E-490F-B373-738B2D9069B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93786C-D2F0-4934-8C93-F1FB7FB4880C}">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4EA3A112-0C27-41AE-9CF7-862544558FA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959F4D2-16BA-421F-88B8-C95AACD75DEF}">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7576C02-F04C-49D2-91D2-FABDB1CEBD6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8FE74D74-916A-4A47-8533-11DAB65B0CC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847970E-52F1-47AF-9894-34A9773DC20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2DDC980-5392-4710-B5EF-65B7ACBCCFF7}">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F22A25F-FEC5-43CD-B7A3-BD49E11583CA}">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922E570D-64E2-4C91-BA22-2701E4CC93D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2291591-7E25-4B5F-9906-C9B84AD19B38}">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239A7C-8C7F-4EE4-AD3A-294E084E6A61}">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1903736F-B29E-4BD4-A829-38ECDD820D3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4CE72A2-7496-4C31-8E29-B04F513770F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B513703-F247-4AB4-AB82-0A4AC109E099}">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568966E8-0AF7-4548-9AED-26771C6386A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A076E572-5BE4-4939-9DAA-ACA04DF8B1C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4223DC-8092-49AE-9D9A-2F9343EDB9C5}">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C4D40D7-D8BE-4433-8ABF-1D30AA95E1A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B63EA817-29BF-4C33-A5BE-FD928C65AC7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3959BE8-23B7-49A1-AD1E-74C3120F8E5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905AEE-CD11-49AA-83C8-54A56376C52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38871965-0CA1-47A2-BA9B-37B6BA3914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B1F3B04-06A7-4557-9EA3-338388B4B97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7AA3E9C-C7B4-4030-8335-31745427D298}">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2A22B456-B093-48CA-A3D4-886A1FF6EE5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D0BBB466-3793-43C7-BEB3-BD40B8DB8B02}">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D39A761-BA66-4665-BAEF-3905D20DFA5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0A313BE-6DEA-4720-9F94-BE7EA3D6F356}">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302B311A-2CD2-415B-BDF0-BDC1EC415F2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E376DC79-7625-4CA1-B9E2-AF68EE0B091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655E4520-4823-4CA7-8D20-3A0FEEB0CE34}">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F8CADEEC-D010-4054-9C3C-C525569A8E68}">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18A3D0-A814-496D-BB8F-2D2E8891CD9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C640B86-6F40-4057-905F-754C3881CA0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E17C8271-639E-4BC4-8EB1-825FB4553A5D}">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11A1D222-DF6D-4742-B062-2E5F0FC65C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4CF2A4-C188-478A-B9BE-261F964EA52C}">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FB3521C-F377-4958-A356-006D1858D78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5CCB2B8A-1527-4CA0-86DF-544F47C1E61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02616CC-2F86-4F7E-B59D-90A2AFCAA54E}">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4660F93-3647-412B-BEA5-46368F0F8A1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6EB7E749-C3F8-4590-B495-33E0C9C76F8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282E3DBE-86C7-48AD-B38A-6005AE2B825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745FF9-A5D5-438E-95E5-8A8F029C219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56506B6C-BD9C-49F3-816F-7389CC53591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8973EF91-4C38-4C3B-BEE4-817E56FE57F6}">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E4F8B3A-BF8C-4B47-AD5B-7B28C3CA81A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AB3005C-1035-4982-8167-61C4BBC061F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6B450FE1-B162-4EDE-A96B-2215773BB73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3222AA8-B615-4EA5-A2DF-F0C2531C3B5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D616ACC-6798-46CA-87E9-B0900AA94272}">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7EB87874-45F7-469F-BDBF-182BB921C6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7DA1EBE-9CDE-49A6-9114-3B8E8A9B3EA3}">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16CA51C-451B-4ABD-AB75-F03A0E3C145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A642A3F6-1F13-4AFD-85EC-76B78B28728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B5FA1240-6C91-455B-901D-4FB18F608B6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8DBEA2-FA47-4876-AA9D-4EE1F3BA40C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3FF1B4D-4006-4CE7-A0E8-FE1B60734AD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6354E3E0-FA2B-4757-9681-6BC64FCA39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6D24F48-B3E7-4642-B94F-250D2E20673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9905C56-BA7F-4F1D-BD65-742B501EDC5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DB07D575-320E-4CEC-8366-2D4A71CEB075}">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541F8A2-E33D-4FEE-8329-9B5D7F57566C}">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8743031-F768-4FF6-B205-A3692A0DFD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F834BE72-D542-401D-BC82-5EB627B90EE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14A3AC5-9551-41DC-B359-1E88EC54AA8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309F400-8E01-437D-85C8-34E271200CB1}">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1F0D00E-DDBD-429B-A345-CE4F5B4D5A32}">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F34CB6F3-ED71-4971-B74C-ABD0EB9BB53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8674E06-3752-48BC-B7BF-382ED3DCE600}">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E8383D-CD5A-41BD-85A6-45F41A7EBC1E}">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699B5BC2-7CE8-4D2D-A1DD-D313A3CF73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200-000001000000}">
      <text>
        <r>
          <rPr>
            <sz val="10"/>
            <color indexed="81"/>
            <rFont val="ＭＳ Ｐゴシック"/>
            <family val="3"/>
            <charset val="128"/>
          </rPr>
          <t>「表紙」シートで選択された○印が自動的に反映されます。</t>
        </r>
      </text>
    </comment>
    <comment ref="AU4" authorId="0" shapeId="0" xr:uid="{00000000-0006-0000-1200-000002000000}">
      <text>
        <r>
          <rPr>
            <sz val="10"/>
            <color indexed="81"/>
            <rFont val="ＭＳ Ｐゴシック"/>
            <family val="3"/>
            <charset val="128"/>
          </rPr>
          <t>「表紙」シートで選択された○印が自動的に反映されます。</t>
        </r>
      </text>
    </comment>
    <comment ref="AF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200-00000C000000}">
      <text>
        <r>
          <rPr>
            <sz val="9"/>
            <color indexed="81"/>
            <rFont val="ＭＳ Ｐゴシック"/>
            <family val="3"/>
            <charset val="128"/>
          </rPr>
          <t>同上</t>
        </r>
      </text>
    </comment>
    <comment ref="P18" authorId="0" shapeId="0" xr:uid="{00000000-0006-0000-1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200-00000E000000}">
      <text>
        <r>
          <rPr>
            <sz val="9"/>
            <color indexed="81"/>
            <rFont val="ＭＳ Ｐゴシック"/>
            <family val="3"/>
            <charset val="128"/>
          </rPr>
          <t>⑧、⑨、※3及びｂの合計から自動的に計算されます。</t>
        </r>
      </text>
    </comment>
    <comment ref="AH18" authorId="0" shapeId="0" xr:uid="{00000000-0006-0000-1200-00000F000000}">
      <text>
        <r>
          <rPr>
            <sz val="9"/>
            <color indexed="81"/>
            <rFont val="ＭＳ Ｐゴシック"/>
            <family val="3"/>
            <charset val="128"/>
          </rPr>
          <t>右にあるｂ-1およびｂ-2から、自動的に計算されます。</t>
        </r>
      </text>
    </comment>
    <comment ref="AO18" authorId="0" shapeId="0" xr:uid="{00000000-0006-0000-1200-000010000000}">
      <text>
        <r>
          <rPr>
            <sz val="9"/>
            <color indexed="81"/>
            <rFont val="ＭＳ Ｐゴシック"/>
            <family val="3"/>
            <charset val="128"/>
          </rPr>
          <t>右側にある3つの委託目的別内訳量から、自動的に計算されます。</t>
        </r>
      </text>
    </comment>
    <comment ref="AU18" authorId="0" shapeId="0" xr:uid="{00000000-0006-0000-1200-000011000000}">
      <text>
        <r>
          <rPr>
            <sz val="9"/>
            <color indexed="81"/>
            <rFont val="ＭＳ Ｐゴシック"/>
            <family val="3"/>
            <charset val="128"/>
          </rPr>
          <t>同上</t>
        </r>
      </text>
    </comment>
    <comment ref="P21" authorId="0" shapeId="0" xr:uid="{00000000-0006-0000-1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2771628-847C-4EB2-9801-5FC1739B8647}">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200-000016000000}">
      <text>
        <r>
          <rPr>
            <sz val="9"/>
            <color indexed="81"/>
            <rFont val="ＭＳ Ｐゴシック"/>
            <family val="3"/>
            <charset val="128"/>
          </rPr>
          <t>右上のフローから、自動的に計算されます。</t>
        </r>
      </text>
    </comment>
    <comment ref="P24" authorId="0" shapeId="0" xr:uid="{00000000-0006-0000-1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7EE2250F-F8E7-45A4-8FF9-013C8B3101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200-00001A000000}">
      <text>
        <r>
          <rPr>
            <sz val="9"/>
            <color indexed="81"/>
            <rFont val="ＭＳ Ｐゴシック"/>
            <family val="3"/>
            <charset val="128"/>
          </rPr>
          <t>右上のフローから、自動的に計算されます。</t>
        </r>
      </text>
    </comment>
    <comment ref="D26" authorId="0" shapeId="0" xr:uid="{2B2BA230-74E7-453F-9DD4-2F9733D1DB37}">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200-00001C000000}">
      <text>
        <r>
          <rPr>
            <sz val="9"/>
            <color indexed="81"/>
            <rFont val="ＭＳ Ｐゴシック"/>
            <family val="3"/>
            <charset val="128"/>
          </rPr>
          <t>右上のフローから、自動的に計算されます。</t>
        </r>
      </text>
    </comment>
    <comment ref="D27" authorId="0" shapeId="0" xr:uid="{30D23FF4-CB9B-406C-89C9-818E62F9082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200-00001E000000}">
      <text>
        <r>
          <rPr>
            <sz val="9"/>
            <color indexed="81"/>
            <rFont val="ＭＳ Ｐゴシック"/>
            <family val="3"/>
            <charset val="128"/>
          </rPr>
          <t>右上のフローから、自動的に計算されます。</t>
        </r>
      </text>
    </comment>
    <comment ref="P27" authorId="0" shapeId="0" xr:uid="{00000000-0006-0000-1200-00001F000000}">
      <text>
        <r>
          <rPr>
            <sz val="9"/>
            <color indexed="81"/>
            <rFont val="ＭＳ Ｐゴシック"/>
            <family val="3"/>
            <charset val="128"/>
          </rPr>
          <t>下にあるＢ-1およびＢ-2から、自動的に計算されます。</t>
        </r>
      </text>
    </comment>
    <comment ref="AL27" authorId="0" shapeId="0" xr:uid="{00000000-0006-0000-1200-000020000000}">
      <text>
        <r>
          <rPr>
            <sz val="9"/>
            <color indexed="81"/>
            <rFont val="ＭＳ Ｐゴシック"/>
            <family val="3"/>
            <charset val="128"/>
          </rPr>
          <t>Ｂとｂの合計が自動的に計算されます。</t>
        </r>
      </text>
    </comment>
    <comment ref="AS27" authorId="0" shapeId="0" xr:uid="{00000000-0006-0000-1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9E655A-4CB5-42AC-AD83-D1A067ED1DD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200-000023000000}">
      <text>
        <r>
          <rPr>
            <sz val="9"/>
            <color indexed="81"/>
            <rFont val="ＭＳ Ｐゴシック"/>
            <family val="3"/>
            <charset val="128"/>
          </rPr>
          <t>右上のフローから、自動的に計算されます。</t>
        </r>
      </text>
    </comment>
    <comment ref="AA28" authorId="0" shapeId="0" xr:uid="{00000000-0006-0000-1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E4D54BF5-0691-41C8-94EF-68D6312476B9}">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200-000026000000}">
      <text>
        <r>
          <rPr>
            <sz val="9"/>
            <color indexed="81"/>
            <rFont val="ＭＳ Ｐゴシック"/>
            <family val="3"/>
            <charset val="128"/>
          </rPr>
          <t>右上のフローから、自動的に計算されます。</t>
        </r>
      </text>
    </comment>
    <comment ref="AA29" authorId="0" shapeId="0" xr:uid="{00000000-0006-0000-1200-000027000000}">
      <text>
        <r>
          <rPr>
            <sz val="9"/>
            <color indexed="81"/>
            <rFont val="ＭＳ Ｐゴシック"/>
            <family val="3"/>
            <charset val="128"/>
          </rPr>
          <t>同上</t>
        </r>
      </text>
    </comment>
    <comment ref="D30" authorId="0" shapeId="0" xr:uid="{CFBC73BA-8F71-44CC-94D5-B48975841FD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200-000029000000}">
      <text>
        <r>
          <rPr>
            <sz val="9"/>
            <color indexed="81"/>
            <rFont val="ＭＳ Ｐゴシック"/>
            <family val="3"/>
            <charset val="128"/>
          </rPr>
          <t>右上のフローから、自動的に計算されます。</t>
        </r>
      </text>
    </comment>
    <comment ref="R30" authorId="0" shapeId="0" xr:uid="{00000000-0006-0000-1200-00002A000000}">
      <text>
        <r>
          <rPr>
            <sz val="9"/>
            <color indexed="81"/>
            <rFont val="ＭＳ Ｐゴシック"/>
            <family val="3"/>
            <charset val="128"/>
          </rPr>
          <t>右側にある3つの委託目的別内訳量から、自動的に計算されます。</t>
        </r>
      </text>
    </comment>
    <comment ref="AA30" authorId="0" shapeId="0" xr:uid="{00000000-0006-0000-1200-00002B000000}">
      <text>
        <r>
          <rPr>
            <sz val="9"/>
            <color indexed="81"/>
            <rFont val="ＭＳ Ｐゴシック"/>
            <family val="3"/>
            <charset val="128"/>
          </rPr>
          <t>同上</t>
        </r>
      </text>
    </comment>
    <comment ref="AL30" authorId="0" shapeId="0" xr:uid="{00000000-0006-0000-1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A435299-6356-4CDC-A273-5CE66C23B00A}">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200-00002E000000}">
      <text>
        <r>
          <rPr>
            <sz val="9"/>
            <color indexed="81"/>
            <rFont val="ＭＳ Ｐゴシック"/>
            <family val="3"/>
            <charset val="128"/>
          </rPr>
          <t>右上のフローから、自動的に計算されます。</t>
        </r>
      </text>
    </comment>
    <comment ref="AS31" authorId="0" shapeId="0" xr:uid="{00000000-0006-0000-1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BAE7666-3A6D-4444-B22D-87D3A74291E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200-000031000000}">
      <text>
        <r>
          <rPr>
            <sz val="9"/>
            <color indexed="81"/>
            <rFont val="ＭＳ Ｐゴシック"/>
            <family val="3"/>
            <charset val="128"/>
          </rPr>
          <t>右上のフローから、自動的に計算されます。</t>
        </r>
      </text>
    </comment>
    <comment ref="D33" authorId="0" shapeId="0" xr:uid="{2A8CA29D-9BAC-460C-A882-10FA185E0EFD}">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200-000033000000}">
      <text>
        <r>
          <rPr>
            <sz val="9"/>
            <color indexed="81"/>
            <rFont val="ＭＳ Ｐゴシック"/>
            <family val="3"/>
            <charset val="128"/>
          </rPr>
          <t>右上のフローから、自動的に計算されます。</t>
        </r>
      </text>
    </comment>
    <comment ref="R33" authorId="0" shapeId="0" xr:uid="{00000000-0006-0000-1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E586ADE-A79B-4A8E-96C4-05C34447F30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C84D9110-BF74-4DE6-B21C-BDF1635B267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D0EF7FED-0353-4C13-B4C4-0E4BC3A18198}">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CBE01B6-4FE7-4CE6-9D64-3E6C3C3C2A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B7CFF8F-CF96-43E6-BF4B-1E57F7D0C01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81D1EDAD-9965-4798-ABB3-73DF75070B5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1C7CE68-7880-4A00-BF81-F0A1948E587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DCE95AF-EB2D-4D1B-9601-B8A0F5A2EAB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300-000001000000}">
      <text>
        <r>
          <rPr>
            <sz val="10"/>
            <color indexed="81"/>
            <rFont val="ＭＳ Ｐゴシック"/>
            <family val="3"/>
            <charset val="128"/>
          </rPr>
          <t>「表紙」シートで選択された○印が自動的に反映されます。</t>
        </r>
      </text>
    </comment>
    <comment ref="AU4" authorId="0" shapeId="0" xr:uid="{00000000-0006-0000-1300-000002000000}">
      <text>
        <r>
          <rPr>
            <sz val="10"/>
            <color indexed="81"/>
            <rFont val="ＭＳ Ｐゴシック"/>
            <family val="3"/>
            <charset val="128"/>
          </rPr>
          <t>「表紙」シートで選択された○印が自動的に反映されます。</t>
        </r>
      </text>
    </comment>
    <comment ref="AF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300-00000C000000}">
      <text>
        <r>
          <rPr>
            <sz val="9"/>
            <color indexed="81"/>
            <rFont val="ＭＳ Ｐゴシック"/>
            <family val="3"/>
            <charset val="128"/>
          </rPr>
          <t>同上</t>
        </r>
      </text>
    </comment>
    <comment ref="P18" authorId="0" shapeId="0" xr:uid="{00000000-0006-0000-1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300-00000E000000}">
      <text>
        <r>
          <rPr>
            <sz val="9"/>
            <color indexed="81"/>
            <rFont val="ＭＳ Ｐゴシック"/>
            <family val="3"/>
            <charset val="128"/>
          </rPr>
          <t>⑧、⑨、※3及びｂの合計から自動的に計算されます。</t>
        </r>
      </text>
    </comment>
    <comment ref="AH18" authorId="0" shapeId="0" xr:uid="{00000000-0006-0000-1300-00000F000000}">
      <text>
        <r>
          <rPr>
            <sz val="9"/>
            <color indexed="81"/>
            <rFont val="ＭＳ Ｐゴシック"/>
            <family val="3"/>
            <charset val="128"/>
          </rPr>
          <t>右にあるｂ-1およびｂ-2から、自動的に計算されます。</t>
        </r>
      </text>
    </comment>
    <comment ref="AO18" authorId="0" shapeId="0" xr:uid="{00000000-0006-0000-1300-000010000000}">
      <text>
        <r>
          <rPr>
            <sz val="9"/>
            <color indexed="81"/>
            <rFont val="ＭＳ Ｐゴシック"/>
            <family val="3"/>
            <charset val="128"/>
          </rPr>
          <t>右側にある3つの委託目的別内訳量から、自動的に計算されます。</t>
        </r>
      </text>
    </comment>
    <comment ref="AU18" authorId="0" shapeId="0" xr:uid="{00000000-0006-0000-1300-000011000000}">
      <text>
        <r>
          <rPr>
            <sz val="9"/>
            <color indexed="81"/>
            <rFont val="ＭＳ Ｐゴシック"/>
            <family val="3"/>
            <charset val="128"/>
          </rPr>
          <t>同上</t>
        </r>
      </text>
    </comment>
    <comment ref="P21" authorId="0" shapeId="0" xr:uid="{00000000-0006-0000-1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AD372E7-A024-4BCB-86DF-C806322025DB}">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300-000016000000}">
      <text>
        <r>
          <rPr>
            <sz val="9"/>
            <color indexed="81"/>
            <rFont val="ＭＳ Ｐゴシック"/>
            <family val="3"/>
            <charset val="128"/>
          </rPr>
          <t>右上のフローから、自動的に計算されます。</t>
        </r>
      </text>
    </comment>
    <comment ref="P24" authorId="0" shapeId="0" xr:uid="{00000000-0006-0000-1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3BCCA4C-FB82-4B69-A5D4-1C87477786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300-00001A000000}">
      <text>
        <r>
          <rPr>
            <sz val="9"/>
            <color indexed="81"/>
            <rFont val="ＭＳ Ｐゴシック"/>
            <family val="3"/>
            <charset val="128"/>
          </rPr>
          <t>右上のフローから、自動的に計算されます。</t>
        </r>
      </text>
    </comment>
    <comment ref="D26" authorId="0" shapeId="0" xr:uid="{377E08B7-CD65-42E6-B1C8-458751EF6150}">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300-00001C000000}">
      <text>
        <r>
          <rPr>
            <sz val="9"/>
            <color indexed="81"/>
            <rFont val="ＭＳ Ｐゴシック"/>
            <family val="3"/>
            <charset val="128"/>
          </rPr>
          <t>右上のフローから、自動的に計算されます。</t>
        </r>
      </text>
    </comment>
    <comment ref="D27" authorId="0" shapeId="0" xr:uid="{DBEEA2AD-72CD-4DE9-8E00-28EEB0C91F9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300-00001E000000}">
      <text>
        <r>
          <rPr>
            <sz val="9"/>
            <color indexed="81"/>
            <rFont val="ＭＳ Ｐゴシック"/>
            <family val="3"/>
            <charset val="128"/>
          </rPr>
          <t>右上のフローから、自動的に計算されます。</t>
        </r>
      </text>
    </comment>
    <comment ref="P27" authorId="0" shapeId="0" xr:uid="{00000000-0006-0000-1300-00001F000000}">
      <text>
        <r>
          <rPr>
            <sz val="9"/>
            <color indexed="81"/>
            <rFont val="ＭＳ Ｐゴシック"/>
            <family val="3"/>
            <charset val="128"/>
          </rPr>
          <t>下にあるＢ-1およびＢ-2から、自動的に計算されます。</t>
        </r>
      </text>
    </comment>
    <comment ref="AL27" authorId="0" shapeId="0" xr:uid="{00000000-0006-0000-1300-000020000000}">
      <text>
        <r>
          <rPr>
            <sz val="9"/>
            <color indexed="81"/>
            <rFont val="ＭＳ Ｐゴシック"/>
            <family val="3"/>
            <charset val="128"/>
          </rPr>
          <t>Ｂとｂの合計が自動的に計算されます。</t>
        </r>
      </text>
    </comment>
    <comment ref="AS27" authorId="0" shapeId="0" xr:uid="{00000000-0006-0000-1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857C7C-64DD-4BC6-94C8-496AF71217F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300-000023000000}">
      <text>
        <r>
          <rPr>
            <sz val="9"/>
            <color indexed="81"/>
            <rFont val="ＭＳ Ｐゴシック"/>
            <family val="3"/>
            <charset val="128"/>
          </rPr>
          <t>右上のフローから、自動的に計算されます。</t>
        </r>
      </text>
    </comment>
    <comment ref="AA28" authorId="0" shapeId="0" xr:uid="{00000000-0006-0000-1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8EFE6E6-7A6A-4214-A782-7B563A2DE1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300-000026000000}">
      <text>
        <r>
          <rPr>
            <sz val="9"/>
            <color indexed="81"/>
            <rFont val="ＭＳ Ｐゴシック"/>
            <family val="3"/>
            <charset val="128"/>
          </rPr>
          <t>右上のフローから、自動的に計算されます。</t>
        </r>
      </text>
    </comment>
    <comment ref="AA29" authorId="0" shapeId="0" xr:uid="{00000000-0006-0000-1300-000027000000}">
      <text>
        <r>
          <rPr>
            <sz val="9"/>
            <color indexed="81"/>
            <rFont val="ＭＳ Ｐゴシック"/>
            <family val="3"/>
            <charset val="128"/>
          </rPr>
          <t>同上</t>
        </r>
      </text>
    </comment>
    <comment ref="D30" authorId="0" shapeId="0" xr:uid="{603F4247-525C-47FB-88D3-511B13300FC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300-000029000000}">
      <text>
        <r>
          <rPr>
            <sz val="9"/>
            <color indexed="81"/>
            <rFont val="ＭＳ Ｐゴシック"/>
            <family val="3"/>
            <charset val="128"/>
          </rPr>
          <t>右上のフローから、自動的に計算されます。</t>
        </r>
      </text>
    </comment>
    <comment ref="R30" authorId="0" shapeId="0" xr:uid="{00000000-0006-0000-1300-00002A000000}">
      <text>
        <r>
          <rPr>
            <sz val="9"/>
            <color indexed="81"/>
            <rFont val="ＭＳ Ｐゴシック"/>
            <family val="3"/>
            <charset val="128"/>
          </rPr>
          <t>右側にある3つの委託目的別内訳量から、自動的に計算されます。</t>
        </r>
      </text>
    </comment>
    <comment ref="AA30" authorId="0" shapeId="0" xr:uid="{00000000-0006-0000-1300-00002B000000}">
      <text>
        <r>
          <rPr>
            <sz val="9"/>
            <color indexed="81"/>
            <rFont val="ＭＳ Ｐゴシック"/>
            <family val="3"/>
            <charset val="128"/>
          </rPr>
          <t>同上</t>
        </r>
      </text>
    </comment>
    <comment ref="AL30" authorId="0" shapeId="0" xr:uid="{00000000-0006-0000-1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90903F01-F10E-4537-BBB5-DF9EB3146ED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300-00002E000000}">
      <text>
        <r>
          <rPr>
            <sz val="9"/>
            <color indexed="81"/>
            <rFont val="ＭＳ Ｐゴシック"/>
            <family val="3"/>
            <charset val="128"/>
          </rPr>
          <t>右上のフローから、自動的に計算されます。</t>
        </r>
      </text>
    </comment>
    <comment ref="AS31" authorId="0" shapeId="0" xr:uid="{00000000-0006-0000-1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62F1AFA-9B66-4195-887E-184CDD21ECC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300-000031000000}">
      <text>
        <r>
          <rPr>
            <sz val="9"/>
            <color indexed="81"/>
            <rFont val="ＭＳ Ｐゴシック"/>
            <family val="3"/>
            <charset val="128"/>
          </rPr>
          <t>右上のフローから、自動的に計算されます。</t>
        </r>
      </text>
    </comment>
    <comment ref="D33" authorId="0" shapeId="0" xr:uid="{8CFCECF1-B65B-45FD-BE40-A4A938F4031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300-000033000000}">
      <text>
        <r>
          <rPr>
            <sz val="9"/>
            <color indexed="81"/>
            <rFont val="ＭＳ Ｐゴシック"/>
            <family val="3"/>
            <charset val="128"/>
          </rPr>
          <t>右上のフローから、自動的に計算されます。</t>
        </r>
      </text>
    </comment>
    <comment ref="R33" authorId="0" shapeId="0" xr:uid="{00000000-0006-0000-1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400-000001000000}">
      <text>
        <r>
          <rPr>
            <sz val="10"/>
            <color indexed="81"/>
            <rFont val="ＭＳ Ｐゴシック"/>
            <family val="3"/>
            <charset val="128"/>
          </rPr>
          <t>「表紙」シートで選択された○印が自動的に反映されます。</t>
        </r>
      </text>
    </comment>
    <comment ref="AU4" authorId="0" shapeId="0" xr:uid="{00000000-0006-0000-1400-000002000000}">
      <text>
        <r>
          <rPr>
            <sz val="10"/>
            <color indexed="81"/>
            <rFont val="ＭＳ Ｐゴシック"/>
            <family val="3"/>
            <charset val="128"/>
          </rPr>
          <t>「表紙」シートで選択された○印が自動的に反映されます。</t>
        </r>
      </text>
    </comment>
    <comment ref="AF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400-00000C000000}">
      <text>
        <r>
          <rPr>
            <sz val="9"/>
            <color indexed="81"/>
            <rFont val="ＭＳ Ｐゴシック"/>
            <family val="3"/>
            <charset val="128"/>
          </rPr>
          <t>同上</t>
        </r>
      </text>
    </comment>
    <comment ref="P18" authorId="0" shapeId="0" xr:uid="{00000000-0006-0000-1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400-00000E000000}">
      <text>
        <r>
          <rPr>
            <sz val="9"/>
            <color indexed="81"/>
            <rFont val="ＭＳ Ｐゴシック"/>
            <family val="3"/>
            <charset val="128"/>
          </rPr>
          <t>⑧、⑨、※3及びｂの合計から自動的に計算されます。</t>
        </r>
      </text>
    </comment>
    <comment ref="AH18" authorId="0" shapeId="0" xr:uid="{00000000-0006-0000-1400-00000F000000}">
      <text>
        <r>
          <rPr>
            <sz val="9"/>
            <color indexed="81"/>
            <rFont val="ＭＳ Ｐゴシック"/>
            <family val="3"/>
            <charset val="128"/>
          </rPr>
          <t>右にあるｂ-1およびｂ-2から、自動的に計算されます。</t>
        </r>
      </text>
    </comment>
    <comment ref="AO18" authorId="0" shapeId="0" xr:uid="{00000000-0006-0000-1400-000010000000}">
      <text>
        <r>
          <rPr>
            <sz val="9"/>
            <color indexed="81"/>
            <rFont val="ＭＳ Ｐゴシック"/>
            <family val="3"/>
            <charset val="128"/>
          </rPr>
          <t>右側にある3つの委託目的別内訳量から、自動的に計算されます。</t>
        </r>
      </text>
    </comment>
    <comment ref="AU18" authorId="0" shapeId="0" xr:uid="{00000000-0006-0000-1400-000011000000}">
      <text>
        <r>
          <rPr>
            <sz val="9"/>
            <color indexed="81"/>
            <rFont val="ＭＳ Ｐゴシック"/>
            <family val="3"/>
            <charset val="128"/>
          </rPr>
          <t>同上</t>
        </r>
      </text>
    </comment>
    <comment ref="P21" authorId="0" shapeId="0" xr:uid="{00000000-0006-0000-1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FDF40E5-E4D3-47DD-9065-BC6A06713C76}">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400-000016000000}">
      <text>
        <r>
          <rPr>
            <sz val="9"/>
            <color indexed="81"/>
            <rFont val="ＭＳ Ｐゴシック"/>
            <family val="3"/>
            <charset val="128"/>
          </rPr>
          <t>右上のフローから、自動的に計算されます。</t>
        </r>
      </text>
    </comment>
    <comment ref="P24" authorId="0" shapeId="0" xr:uid="{00000000-0006-0000-1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8C32714F-0293-4179-9470-0A1719C2801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400-00001A000000}">
      <text>
        <r>
          <rPr>
            <sz val="9"/>
            <color indexed="81"/>
            <rFont val="ＭＳ Ｐゴシック"/>
            <family val="3"/>
            <charset val="128"/>
          </rPr>
          <t>右上のフローから、自動的に計算されます。</t>
        </r>
      </text>
    </comment>
    <comment ref="D26" authorId="0" shapeId="0" xr:uid="{1F69D9CA-DAAF-420A-AE87-2FF577621F2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400-00001C000000}">
      <text>
        <r>
          <rPr>
            <sz val="9"/>
            <color indexed="81"/>
            <rFont val="ＭＳ Ｐゴシック"/>
            <family val="3"/>
            <charset val="128"/>
          </rPr>
          <t>右上のフローから、自動的に計算されます。</t>
        </r>
      </text>
    </comment>
    <comment ref="D27" authorId="0" shapeId="0" xr:uid="{7BC630A5-9573-4F34-9730-FD165885A46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400-00001E000000}">
      <text>
        <r>
          <rPr>
            <sz val="9"/>
            <color indexed="81"/>
            <rFont val="ＭＳ Ｐゴシック"/>
            <family val="3"/>
            <charset val="128"/>
          </rPr>
          <t>右上のフローから、自動的に計算されます。</t>
        </r>
      </text>
    </comment>
    <comment ref="P27" authorId="0" shapeId="0" xr:uid="{00000000-0006-0000-1400-00001F000000}">
      <text>
        <r>
          <rPr>
            <sz val="9"/>
            <color indexed="81"/>
            <rFont val="ＭＳ Ｐゴシック"/>
            <family val="3"/>
            <charset val="128"/>
          </rPr>
          <t>下にあるＢ-1およびＢ-2から、自動的に計算されます。</t>
        </r>
      </text>
    </comment>
    <comment ref="AL27" authorId="0" shapeId="0" xr:uid="{00000000-0006-0000-1400-000020000000}">
      <text>
        <r>
          <rPr>
            <sz val="9"/>
            <color indexed="81"/>
            <rFont val="ＭＳ Ｐゴシック"/>
            <family val="3"/>
            <charset val="128"/>
          </rPr>
          <t>Ｂとｂの合計が自動的に計算されます。</t>
        </r>
      </text>
    </comment>
    <comment ref="AS27" authorId="0" shapeId="0" xr:uid="{00000000-0006-0000-1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195923F-BFA3-42B5-8FD0-C5F7E0A5A98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400-000023000000}">
      <text>
        <r>
          <rPr>
            <sz val="9"/>
            <color indexed="81"/>
            <rFont val="ＭＳ Ｐゴシック"/>
            <family val="3"/>
            <charset val="128"/>
          </rPr>
          <t>右上のフローから、自動的に計算されます。</t>
        </r>
      </text>
    </comment>
    <comment ref="AA28" authorId="0" shapeId="0" xr:uid="{00000000-0006-0000-1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C3A8B3A-68B3-49CA-99F5-80B513A7EFA8}">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400-000026000000}">
      <text>
        <r>
          <rPr>
            <sz val="9"/>
            <color indexed="81"/>
            <rFont val="ＭＳ Ｐゴシック"/>
            <family val="3"/>
            <charset val="128"/>
          </rPr>
          <t>右上のフローから、自動的に計算されます。</t>
        </r>
      </text>
    </comment>
    <comment ref="AA29" authorId="0" shapeId="0" xr:uid="{00000000-0006-0000-1400-000027000000}">
      <text>
        <r>
          <rPr>
            <sz val="9"/>
            <color indexed="81"/>
            <rFont val="ＭＳ Ｐゴシック"/>
            <family val="3"/>
            <charset val="128"/>
          </rPr>
          <t>同上</t>
        </r>
      </text>
    </comment>
    <comment ref="D30" authorId="0" shapeId="0" xr:uid="{DA41ECF1-2AFA-4B18-88BA-962507C29C8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400-000029000000}">
      <text>
        <r>
          <rPr>
            <sz val="9"/>
            <color indexed="81"/>
            <rFont val="ＭＳ Ｐゴシック"/>
            <family val="3"/>
            <charset val="128"/>
          </rPr>
          <t>右上のフローから、自動的に計算されます。</t>
        </r>
      </text>
    </comment>
    <comment ref="R30" authorId="0" shapeId="0" xr:uid="{00000000-0006-0000-1400-00002A000000}">
      <text>
        <r>
          <rPr>
            <sz val="9"/>
            <color indexed="81"/>
            <rFont val="ＭＳ Ｐゴシック"/>
            <family val="3"/>
            <charset val="128"/>
          </rPr>
          <t>右側にある3つの委託目的別内訳量から、自動的に計算されます。</t>
        </r>
      </text>
    </comment>
    <comment ref="AA30" authorId="0" shapeId="0" xr:uid="{00000000-0006-0000-1400-00002B000000}">
      <text>
        <r>
          <rPr>
            <sz val="9"/>
            <color indexed="81"/>
            <rFont val="ＭＳ Ｐゴシック"/>
            <family val="3"/>
            <charset val="128"/>
          </rPr>
          <t>同上</t>
        </r>
      </text>
    </comment>
    <comment ref="AL30" authorId="0" shapeId="0" xr:uid="{00000000-0006-0000-1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65FBD3E-FCB0-4C52-97CB-F206B3E5AA6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400-00002E000000}">
      <text>
        <r>
          <rPr>
            <sz val="9"/>
            <color indexed="81"/>
            <rFont val="ＭＳ Ｐゴシック"/>
            <family val="3"/>
            <charset val="128"/>
          </rPr>
          <t>右上のフローから、自動的に計算されます。</t>
        </r>
      </text>
    </comment>
    <comment ref="AS31" authorId="0" shapeId="0" xr:uid="{00000000-0006-0000-1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B853F35-3BD2-424E-8A6C-FCC7F017C13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400-000031000000}">
      <text>
        <r>
          <rPr>
            <sz val="9"/>
            <color indexed="81"/>
            <rFont val="ＭＳ Ｐゴシック"/>
            <family val="3"/>
            <charset val="128"/>
          </rPr>
          <t>右上のフローから、自動的に計算されます。</t>
        </r>
      </text>
    </comment>
    <comment ref="D33" authorId="0" shapeId="0" xr:uid="{0B596AAC-6AC3-4998-8A13-951CFE583F29}">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400-000033000000}">
      <text>
        <r>
          <rPr>
            <sz val="9"/>
            <color indexed="81"/>
            <rFont val="ＭＳ Ｐゴシック"/>
            <family val="3"/>
            <charset val="128"/>
          </rPr>
          <t>右上のフローから、自動的に計算されます。</t>
        </r>
      </text>
    </comment>
    <comment ref="R33" authorId="0" shapeId="0" xr:uid="{00000000-0006-0000-1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F3CCFA1-7511-4AB1-AF02-89CC20210C78}">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AA14F45-836E-4AAC-80C3-0A25EED38B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E8281636-F472-4CBB-81E0-D0C129933C7F}">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C9F9C9D9-842A-489E-8124-46ED22EAA5BB}">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2A92F7A-8C2E-4F4E-8FD0-61A948333ADA}">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E8F0132-055B-459C-AFB3-5F1687E80AD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34DE3A0-1AC1-42DB-ACFF-234719540E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FF254D4-D366-415F-84EE-195139D4941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598F885-EA83-4B21-9B7F-9E47369F680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27035F07-6163-46C4-9F90-D629D76E050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3A4C64D-6F7E-4B41-9E9D-276A3C17B189}">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69D26B-DBDD-43B1-9A06-5B299EEE600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66248BB-0835-4597-BB7F-C0142F7CAFBA}">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DE1CF276-63D5-4835-A2FD-B854DE881B0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877AB0F-28CD-4D7C-92AD-1E93542971D8}">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3A4E693-169A-41C9-89EF-80BEB24D392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EAF49021-AFFF-4CD1-8C5A-76861E3BE3E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131EA9B-04B2-4DA3-AA4C-667A8A98D14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A5FEA09-7DE4-42B3-8A67-FF87560125B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69744C1E-1460-4C66-BB2B-72889BA11FDC}">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FF13D32-0B95-48C6-8A9E-09955E364A3E}">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6B5EF6E-990B-4FDB-9BAC-4532308886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EC79C590-955B-462C-93F7-1C3647C923D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F3678614-49D7-4CAD-B265-1719947230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9B44235-4780-4FC5-9DCA-ADD9417C511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3F098B4-6A3E-4223-AB7B-02BCE128571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160677E1-5F05-42AB-9E42-A065AE65804C}">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5A460BD-1770-4D74-B3DF-7DE17166905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C3F6243-F3C9-4724-AD30-5DFB2C73552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B7BBCFB-290A-4993-918D-A46ADEF39F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5A3ADCD-CDE7-4111-BEB9-1A7F680D59A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6CA8274-F333-487D-BC71-9084B098834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218BA649-7A63-408E-A60C-66587B87FB1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D2E22C89-6234-4F89-BD89-F65DCC4F9557}">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D7153F19-4F39-4B5B-81A8-6103B465242D}">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A406F35-D0CA-421E-A069-074107A2AAAF}">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7125A32D-05E1-4713-94DA-CB05D17BB7D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306FDEBF-CC74-48C0-A798-3F9B34BFBEC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3672AC3-C46F-443C-B1CB-A25081E9922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35833AE1-1674-4F82-ADFE-6A9216012C74}">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xr:uid="{3E7AE316-9419-462D-AB28-3DB8E8B36F83}">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xr:uid="{D496AF5B-281C-4A22-BE82-BD2C5F79A602}">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xr:uid="{C832EEE5-BCB1-4C4C-A9E7-5996F0756B6B}">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xr:uid="{A6767F1F-961F-4753-9E98-9EF5E6E7B8A9}">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xr:uid="{00000000-0006-0000-0600-00000C000000}">
      <text>
        <r>
          <rPr>
            <sz val="9"/>
            <color indexed="81"/>
            <rFont val="ＭＳ Ｐゴシック"/>
            <family val="3"/>
            <charset val="128"/>
          </rPr>
          <t>同上</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5" authorId="0" shapeId="0" xr:uid="{00000000-0006-0000-0600-000011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8ACD3B61-DF48-491A-98D9-E6DE92ED02BE}">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xr:uid="{F72B16D4-E381-436C-B220-3622CAAD87CC}">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xr:uid="{0AFB32DF-BE7F-41CE-A330-BEF37AABBEBF}">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xr:uid="{EA5DDA8F-0866-4701-BDB8-813BDE608ABF}">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xr:uid="{91DD7197-7A9A-4676-A282-A2DFA67C804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077A497-2372-4B0A-BFDB-36449C6BCD4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5C96BC84-AF11-4F77-BD4B-1E20F7B5555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F236EEB6-F747-446B-B6AF-9A2425620705}">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6C272A7-022E-4795-9D97-550532F0A9F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7B9177D-F2DB-45B1-9A3B-530AE8B18F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xr:uid="{B372D754-A06B-4337-809C-22C2DD81E22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331DD23-D902-42AF-BF42-B2F89795988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BDB705-4C4F-4E50-A6BA-9BE6F265A6F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745E529-5EC6-4DEC-8A6A-E205987FD8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xr:uid="{1F004BDF-4159-44A8-A119-E467F08845FA}">
      <text>
        <r>
          <rPr>
            <sz val="9"/>
            <color indexed="81"/>
            <rFont val="MS P ゴシック"/>
            <family val="3"/>
            <charset val="128"/>
          </rPr>
          <t>右上のフローから、自動的に計算されます。</t>
        </r>
      </text>
    </comment>
    <comment ref="H37" authorId="0" shapeId="0" xr:uid="{1A8B9140-31E4-494C-9280-3E4F73BBEEF6}">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195A893-74CD-4584-9BDD-9329D4171F0A}">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CC1EDD9-7FB8-4D2A-B883-E04400CE8C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2E628314-B47C-4386-9C0F-9B5E9A7836F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25014EBA-F96C-4EE4-B87B-8DA087DF178A}">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1A7F6A0-0F55-4675-88E8-3A28945AC6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37E556A-0B3D-4A76-9A3C-B02BEEF864E5}">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CC29E2F-F6D4-4C2D-B9FB-25CE452D76A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EA3ED5-6C04-4109-8651-CBFF0FCC41F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2117FE84-1218-421C-B22E-9E95DA21D69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AF3AE432-3689-4DC5-BF57-D6A9E64E2C23}">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307D6E2-D480-4C3C-9E06-31E6922FD36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51F3EA55-0821-4B88-A3BC-38C290F98F8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CB35B36B-D3F0-4D05-8B81-CF05FE66F4F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6CBC069A-D182-46E0-8E39-5EE48614CAD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4060DBA-AB3C-497C-B1A3-8170DFA00A7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70A785F-DBA3-42E4-A8F9-11BEAA31653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67190269-F897-4015-A1E2-17935ED3131A}">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E1C8D7-A522-4616-B21C-0942A69A152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4104482-6446-4FC2-A36E-DB2C3C9348A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4AFB386-6ACE-4B2A-9F8B-D1CF101C81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<sst xmlns="http://schemas.openxmlformats.org/spreadsheetml/2006/main" count="3304" uniqueCount="470">
  <si>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</si>
  <si>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</si>
  <si>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</si>
  <si>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</si>
  <si>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</si>
  <si>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</si>
  <si>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</si>
  <si>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</si>
  <si>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</si>
  <si>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</si>
  <si>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</si>
  <si>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</si>
  <si>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</si>
  <si>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</si>
  <si>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</si>
  <si>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</si>
  <si>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</si>
  <si>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</si>
  <si>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</si>
  <si>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</si>
  <si>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</si>
  <si>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</si>
  <si>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</si>
  <si>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</si>
  <si>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</si>
  <si>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</si>
  <si>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</si>
  <si>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</si>
  <si>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</si>
  <si>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</si>
  <si>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</si>
  <si>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</si>
  <si>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</si>
  <si>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</si>
  <si>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</si>
  <si>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</si>
  <si>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</si>
  <si>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</si>
  <si>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</si>
  <si>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</si>
  <si>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</si>
  <si>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</si>
  <si>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</si>
  <si>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</si>
  <si>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</si>
  <si>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</si>
  <si>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</si>
  <si>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</si>
  <si>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</si>
  <si>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</si>
  <si>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</si>
  <si>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</si>
  <si>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</si>
  <si>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</si>
  <si>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</si>
  <si>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</si>
  <si>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</si>
  <si>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</si>
  <si>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</si>
  <si>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</si>
  <si>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</si>
  <si>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</si>
  <si>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</si>
  <si>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</si>
  <si>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</si>
  <si>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</si>
  <si>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</si>
  <si>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</si>
  <si>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</si>
  <si>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</si>
  <si>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</si>
  <si>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</si>
  <si>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</si>
  <si>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</si>
  <si>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</si>
  <si>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</si>
  <si>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</si>
  <si>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</si>
  <si>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</si>
  <si>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</si>
  <si>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</si>
  <si>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</si>
  <si>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</si>
  <si>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</si>
  <si>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</si>
  <si>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</si>
  <si>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</si>
  <si>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</si>
  <si>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</si>
  <si>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</si>
  <si>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</si>
  <si>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</si>
  <si>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</si>
  <si>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</si>
  <si>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</si>
  <si>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</si>
  <si>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</si>
  <si>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</si>
  <si>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</si>
  <si>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</si>
  <si>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</si>
  <si>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</si>
  <si>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</si>
  <si>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</si>
  <si>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</si>
  <si>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</si>
  <si>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</si>
  <si>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</si>
  <si>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</si>
  <si>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</si>
  <si>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</si>
  <si>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</si>
  <si>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</si>
  <si>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</si>
  <si>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</si>
  <si>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</si>
  <si>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</si>
  <si>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</si>
  <si>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</si>
  <si>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</si>
  <si>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</si>
  <si>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</si>
  <si>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</si>
  <si>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</si>
  <si>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</si>
  <si>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</si>
  <si>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</si>
  <si>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</si>
  <si>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</si>
  <si>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</si>
  <si>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</si>
  <si>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</si>
  <si>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</si>
  <si>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</si>
  <si>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</si>
  <si>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</si>
  <si>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</si>
  <si>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</si>
  <si>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</si>
  <si>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</si>
  <si>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</si>
  <si>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</si>
  <si>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</si>
  <si>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</si>
  <si>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</si>
  <si>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</si>
  <si>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</si>
  <si>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</si>
  <si>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</si>
  <si>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</si>
  <si>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</si>
  <si>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</si>
  <si>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</si>
  <si>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</si>
  <si>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</si>
  <si>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</si>
  <si>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</si>
  <si>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</si>
  <si>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</si>
  <si>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</si>
  <si>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</si>
  <si>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</si>
  <si>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</si>
  <si>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</si>
  <si>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</si>
  <si>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</si>
  <si>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</si>
  <si>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</si>
  <si>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</si>
  <si>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</si>
  <si>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</si>
  <si>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</si>
  <si>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</si>
  <si>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</si>
  <si>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</si>
  <si>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</si>
  <si>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</si>
  <si>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</si>
  <si>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</si>
  <si>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</si>
  <si>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</si>
  <si>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</si>
  <si>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</si>
  <si>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</si>
  <si>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</si>
  <si>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</si>
  <si>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</si>
  <si>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</si>
  <si>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</si>
  <si>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</si>
  <si>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</si>
  <si>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</si>
  <si>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</si>
  <si>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</si>
  <si>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</si>
  <si>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</si>
  <si>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</si>
  <si>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</si>
  <si>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</si>
  <si>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</si>
  <si>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</si>
  <si>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</si>
  <si>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</si>
  <si>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</si>
  <si>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</si>
  <si>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</si>
  <si>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</si>
  <si>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</si>
  <si>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</si>
  <si>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</si>
  <si>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</si>
  <si>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</si>
  <si>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</si>
  <si>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</si>
  <si>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</si>
  <si>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</si>
  <si>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</si>
  <si>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</si>
  <si>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</si>
  <si>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</si>
  <si>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</si>
  <si>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</si>
  <si>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</si>
  <si>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</si>
  <si>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</si>
  <si>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</si>
  <si>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</si>
  <si>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</si>
  <si>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</si>
  <si>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</si>
  <si>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</si>
  <si>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</si>
  <si>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</si>
  <si>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</si>
  <si>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</si>
  <si>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</si>
  <si>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</si>
  <si>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</si>
  <si>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</si>
  <si>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</si>
  <si>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</si>
  <si>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</si>
  <si>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</si>
  <si>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</si>
  <si>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</si>
  <si>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</si>
  <si>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</si>
  <si>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</si>
  <si>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</si>
  <si>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</si>
  <si>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</si>
  <si>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</si>
  <si>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</si>
  <si>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</si>
  <si>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</si>
  <si>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</si>
  <si>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</si>
  <si>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</si>
  <si>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</si>
  <si>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</si>
  <si>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</si>
  <si>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</si>
  <si>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</si>
  <si>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</si>
  <si>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</si>
  <si>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</si>
  <si>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</si>
  <si>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</si>
  <si>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</si>
  <si>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</si>
  <si>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</si>
  <si>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</si>
  <si>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</si>
  <si>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</si>
  <si>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</si>
  <si>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</si>
  <si>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</si>
  <si>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</si>
  <si>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</si>
  <si>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</si>
  <si>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</si>
  <si>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</si>
  <si>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</si>
  <si>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</si>
  <si>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</si>
  <si>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</si>
  <si>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</si>
  <si>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</si>
  <si>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</si>
  <si>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</si>
  <si>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</si>
  <si>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</si>
  <si>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</si>
  <si>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</si>
  <si>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</si>
  <si>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</si>
  <si>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</si>
  <si>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</si>
  <si>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</si>
  <si>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</si>
  <si>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</si>
  <si>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</si>
  <si>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</si>
  <si>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</si>
  <si>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</si>
  <si>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</si>
  <si>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</si>
  <si>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</si>
  <si>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</si>
  <si>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</si>
  <si>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</si>
  <si>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</si>
  <si>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</si>
  <si>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</si>
  <si>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</si>
  <si>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</si>
  <si>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</si>
  <si>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</si>
  <si>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</si>
  <si>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</si>
  <si>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</si>
  <si>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</si>
  <si>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</si>
  <si>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</si>
  <si>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</si>
  <si>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</si>
  <si>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</si>
  <si>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</si>
  <si>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</si>
  <si>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</si>
  <si>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</si>
  <si>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</si>
  <si>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</si>
  <si>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</si>
  <si>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</si>
  <si>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</si>
  <si>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</si>
  <si>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</si>
  <si>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</si>
  <si>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</si>
  <si>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</si>
  <si>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</si>
  <si>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</si>
  <si>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</si>
  <si>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</si>
  <si>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</si>
  <si>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</si>
  <si>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</si>
  <si>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</si>
  <si>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</si>
  <si>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</si>
  <si>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</si>
  <si>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</si>
  <si>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</si>
  <si>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</si>
  <si>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</si>
  <si>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</si>
  <si>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</si>
  <si>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</si>
  <si>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</si>
  <si>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</si>
  <si>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</si>
  <si>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</si>
  <si>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</si>
  <si>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</si>
  <si>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</si>
  <si>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</si>
  <si>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</si>
  <si>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</si>
  <si>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</si>
  <si>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</si>
  <si>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</si>
  <si>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</si>
  <si>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</si>
  <si>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</si>
  <si>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</si>
  <si>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</si>
  <si>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</si>
  <si>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</si>
  <si>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</si>
  <si>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</si>
  <si>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</si>
  <si>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</si>
  <si>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</si>
  <si>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</si>
  <si>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</si>
  <si>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</si>
  <si>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</si>
  <si>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</si>
  <si>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</si>
  <si>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</si>
  <si>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</si>
  <si>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</si>
  <si>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</si>
  <si>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</si>
  <si>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</si>
  <si>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</si>
  <si>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</si>
  <si>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</si>
  <si>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</si>
  <si>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</si>
  <si>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</si>
  <si>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</si>
  <si>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</si>
  <si>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</si>
  <si>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</si>
  <si>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</si>
  <si>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</si>
  <si>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</si>
  <si>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</si>
  <si>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</si>
  <si>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</si>
  <si>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</si>
  <si>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</si>
  <si>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</si>
  <si>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</si>
  <si>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</si>
  <si>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</si>
  <si>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</si>
  <si>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</si>
  <si>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</si>
  <si>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</si>
  <si>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</si>
  <si>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</si>
  <si>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</si>
  <si>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</si>
  <si>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</si>
  <si>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</si>
  <si>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</si>
  <si>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</si>
  <si>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</si>
  <si>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</si>
  <si>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</si>
  <si>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</si>
  <si>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</si>
  <si>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</si>
  <si>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</si>
  <si>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</si>
  <si>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</si>
  <si>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</si>
  <si>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</si>
  <si>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</si>
  <si>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</si>
  <si>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</si>
  <si>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</si>
  <si>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</si>
  <si>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</si>
  <si>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</si>
  <si>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</si>
  <si>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</si>
  <si>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</si>
  <si>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</si>
  <si>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</si>
  <si>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</si>
  <si>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</si>
  <si>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</si>
  <si>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</si>
  <si>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</si>
  <si>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</si>
  <si>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</si>
  <si>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</si>
  <si>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</si>
  <si>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</si>
  <si>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令和    7年    6月    11日</t>
    <phoneticPr fontId="3"/>
  </si>
  <si>
    <t>横浜市栄区小菅ケ谷4-26-11</t>
    <rPh sb="0" eb="3">
      <t>ヨコハマシ</t>
    </rPh>
    <rPh sb="3" eb="5">
      <t>サカエク</t>
    </rPh>
    <rPh sb="5" eb="9">
      <t>コスガヤ</t>
    </rPh>
    <phoneticPr fontId="3"/>
  </si>
  <si>
    <t>横浜建設株式会社　代表取締役　須藤　剛</t>
    <rPh sb="0" eb="4">
      <t>ヨコハマケンセツ</t>
    </rPh>
    <rPh sb="4" eb="8">
      <t>カブシキガイシャ</t>
    </rPh>
    <rPh sb="9" eb="11">
      <t>ダイヒョウ</t>
    </rPh>
    <rPh sb="11" eb="14">
      <t>トリシマリヤク</t>
    </rPh>
    <rPh sb="15" eb="17">
      <t>スドウ</t>
    </rPh>
    <rPh sb="18" eb="19">
      <t>ツヨシ</t>
    </rPh>
    <phoneticPr fontId="3"/>
  </si>
  <si>
    <t>045-897-1133</t>
    <phoneticPr fontId="3"/>
  </si>
  <si>
    <t>横浜建設株式会社</t>
    <rPh sb="0" eb="4">
      <t>ヨコハマケンセツ</t>
    </rPh>
    <rPh sb="4" eb="8">
      <t>カブシキガイシャ</t>
    </rPh>
    <phoneticPr fontId="3"/>
  </si>
  <si>
    <t>総合工事業</t>
    <rPh sb="0" eb="5">
      <t>ソウゴウコウジギョウ</t>
    </rPh>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</si>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</sst>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99">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6"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Alignment="1">
      <alignment vertical="center" shrinkToFit="1"/>
    </xf>
    <xf numFmtId="0" fontId="7" fillId="0" borderId="56" xfId="0" applyFont="1" applyBorder="1">
      <alignment vertical="center"/>
    </xf>
    <xf numFmtId="0" fontId="4" fillId="0" borderId="18" xfId="0" applyFont="1" applyBorder="1" applyAlignment="1" applyProtection="1">
      <alignment horizontal="center" vertical="center" shrinkToFit="1"/>
      <protection locked="0"/>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lignment vertical="center"/>
    </xf>
    <xf numFmtId="0" fontId="4" fillId="0" borderId="14" xfId="0" applyFont="1" applyBorder="1" applyAlignment="1">
      <alignment horizontal="distributed" vertical="center"/>
    </xf>
    <xf numFmtId="0" fontId="4" fillId="0" borderId="1" xfId="4" applyFont="1" applyBorder="1" applyAlignment="1" applyProtection="1">
      <alignment vertical="center"/>
      <protection locked="0"/>
    </xf>
    <xf numFmtId="0" fontId="4" fillId="0" borderId="15" xfId="4" applyFont="1" applyBorder="1" applyAlignment="1" applyProtection="1">
      <alignment vertical="center" wrapText="1"/>
      <protection locked="0"/>
    </xf>
    <xf numFmtId="0" fontId="4" fillId="0" borderId="61" xfId="4" applyFont="1" applyBorder="1" applyAlignment="1">
      <alignment vertical="top"/>
    </xf>
    <xf numFmtId="49" fontId="4" fillId="0" borderId="0" xfId="0" applyNumberFormat="1" applyFont="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01" xfId="0" applyFont="1" applyBorder="1">
      <alignment vertical="center"/>
    </xf>
    <xf numFmtId="0" fontId="5" fillId="0" borderId="1" xfId="0" applyFont="1" applyBorder="1">
      <alignment vertical="center"/>
    </xf>
    <xf numFmtId="0" fontId="5" fillId="0" borderId="72" xfId="0" applyFont="1" applyBorder="1">
      <alignment vertical="center"/>
    </xf>
    <xf numFmtId="49" fontId="5" fillId="0" borderId="80" xfId="0" applyNumberFormat="1" applyFont="1" applyBorder="1">
      <alignment vertical="center"/>
    </xf>
    <xf numFmtId="0" fontId="5" fillId="0" borderId="80" xfId="0" applyFont="1" applyBorder="1" applyAlignment="1">
      <alignment vertical="center" shrinkToFit="1"/>
    </xf>
    <xf numFmtId="49" fontId="5" fillId="0" borderId="102" xfId="0" applyNumberFormat="1" applyFont="1" applyBorder="1">
      <alignment vertical="center"/>
    </xf>
    <xf numFmtId="0" fontId="5" fillId="0" borderId="80" xfId="0" applyFont="1" applyBorder="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lignment vertical="center"/>
    </xf>
    <xf numFmtId="0" fontId="5" fillId="0" borderId="109" xfId="0" applyFont="1" applyBorder="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13" xfId="0" applyFont="1" applyBorder="1" applyAlignment="1" applyProtection="1">
      <alignment vertical="center" shrinkToFit="1"/>
      <protection locked="0"/>
    </xf>
    <xf numFmtId="0" fontId="2" fillId="0" borderId="13" xfId="0" applyFont="1" applyBorder="1" applyAlignment="1" applyProtection="1">
      <alignment vertical="center" shrinkToFit="1"/>
      <protection locked="0"/>
    </xf>
    <xf numFmtId="0" fontId="0" fillId="0" borderId="13" xfId="0" applyBorder="1" applyAlignment="1" applyProtection="1">
      <alignment vertical="center" shrinkToFit="1"/>
      <protection locked="0"/>
    </xf>
    <xf numFmtId="0" fontId="4" fillId="0" borderId="0" xfId="4" applyFont="1" applyAlignment="1">
      <alignment horizontal="center"/>
    </xf>
    <xf numFmtId="0" fontId="0" fillId="0" borderId="1" xfId="0" applyBorder="1">
      <alignment vertical="center"/>
    </xf>
    <xf numFmtId="0" fontId="4" fillId="0" borderId="78" xfId="4" applyFont="1" applyBorder="1" applyAlignment="1">
      <alignment vertical="center"/>
    </xf>
    <xf numFmtId="0" fontId="4" fillId="0" borderId="16" xfId="4" applyFont="1" applyBorder="1" applyAlignment="1">
      <alignment horizontal="left" vertical="center"/>
    </xf>
    <xf numFmtId="0" fontId="0" fillId="0" borderId="61" xfId="4" applyFont="1" applyBorder="1" applyAlignment="1">
      <alignment vertical="top"/>
    </xf>
    <xf numFmtId="0" fontId="4" fillId="0" borderId="0" xfId="4" applyFont="1" applyAlignment="1">
      <alignment vertical="top"/>
    </xf>
    <xf numFmtId="0" fontId="4" fillId="0" borderId="17" xfId="4" applyFont="1" applyBorder="1" applyAlignment="1">
      <alignment vertical="top"/>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6" fillId="0" borderId="112" xfId="0" applyFont="1" applyBorder="1" applyAlignment="1">
      <alignment horizontal="center" vertical="center"/>
    </xf>
    <xf numFmtId="0" fontId="6" fillId="0" borderId="87"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xf numFmtId="0" fontId="36" fillId="0" borderId="0" xfId="0" applyFont="1">
      <alignment vertical="center"/>
    </xf>
    <xf numFmtId="0" fontId="36" fillId="0" borderId="0" xfId="4" applyFont="1"/>
    <xf numFmtId="49" fontId="36" fillId="0" borderId="0" xfId="0" applyNumberFormat="1" applyFo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xf numFmtId="0" fontId="4" fillId="0" borderId="18" xfId="0" applyFont="1" applyBorder="1" applyAlignment="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40" fillId="0" borderId="0" xfId="4" applyFont="1"/>
    <xf numFmtId="0" fontId="41" fillId="0" borderId="0" xfId="4" applyFont="1"/>
    <xf numFmtId="0" fontId="42" fillId="0" borderId="0" xfId="4" applyFont="1"/>
    <xf numFmtId="0" fontId="43" fillId="0" borderId="0" xfId="4" applyFont="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0" fillId="0" borderId="14" xfId="0" applyBorder="1" applyAlignment="1">
      <alignment vertical="center" shrinkToFit="1"/>
    </xf>
    <xf numFmtId="0" fontId="0" fillId="0" borderId="14" xfId="0" applyBorder="1" applyAlignment="1">
      <alignment horizontal="center" vertical="center" shrinkToFit="1"/>
    </xf>
    <xf numFmtId="0" fontId="4" fillId="0" borderId="23" xfId="4" applyFont="1" applyBorder="1" applyAlignment="1">
      <alignment horizontal="center" vertical="center"/>
    </xf>
    <xf numFmtId="0" fontId="4" fillId="0" borderId="15" xfId="0" applyFont="1" applyBorder="1" applyAlignment="1">
      <alignment vertical="center" wrapText="1"/>
    </xf>
    <xf numFmtId="0" fontId="4" fillId="0" borderId="78" xfId="4" applyFont="1" applyBorder="1" applyAlignment="1">
      <alignment horizontal="distributed" vertical="center"/>
    </xf>
    <xf numFmtId="0" fontId="4" fillId="0" borderId="16" xfId="0" applyFont="1" applyBorder="1" applyAlignment="1">
      <alignment vertical="center" wrapText="1"/>
    </xf>
    <xf numFmtId="0" fontId="4" fillId="0" borderId="14" xfId="0" applyFont="1" applyBorder="1" applyAlignment="1">
      <alignment horizontal="left" vertical="center"/>
    </xf>
    <xf numFmtId="0" fontId="4" fillId="0" borderId="15" xfId="0" applyFont="1" applyBorder="1" applyAlignment="1">
      <alignment horizontal="left" vertical="center" wrapText="1"/>
    </xf>
    <xf numFmtId="0" fontId="4" fillId="0" borderId="17"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15" xfId="4"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8" fillId="0" borderId="0" xfId="4" applyFont="1"/>
    <xf numFmtId="0" fontId="1" fillId="0" borderId="1" xfId="0" applyFont="1" applyBorder="1">
      <alignment vertical="center"/>
    </xf>
    <xf numFmtId="0" fontId="1" fillId="0" borderId="13" xfId="0" applyFont="1" applyBorder="1" applyAlignment="1">
      <alignment vertical="center" shrinkToFit="1"/>
    </xf>
    <xf numFmtId="0" fontId="1" fillId="0" borderId="14" xfId="0" applyFont="1" applyBorder="1" applyAlignment="1">
      <alignment horizontal="center" vertical="center" shrinkToFi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1" xfId="4" applyFont="1" applyBorder="1" applyAlignment="1">
      <alignment vertical="top"/>
    </xf>
    <xf numFmtId="0" fontId="0" fillId="0" borderId="7" xfId="0"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46" fillId="0" borderId="14"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8" fillId="0" borderId="61" xfId="4" applyFont="1" applyBorder="1" applyAlignment="1">
      <alignment vertical="center" wrapText="1"/>
    </xf>
    <xf numFmtId="0" fontId="8" fillId="0" borderId="17" xfId="4" applyFont="1" applyBorder="1" applyAlignment="1">
      <alignment vertical="center" wrapTex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6" fillId="0" borderId="156" xfId="0" applyFont="1" applyBorder="1">
      <alignment vertical="center"/>
    </xf>
    <xf numFmtId="0" fontId="22" fillId="0" borderId="61" xfId="4" applyFont="1" applyBorder="1" applyAlignment="1">
      <alignment horizontal="center" vertical="top" wrapText="1"/>
    </xf>
    <xf numFmtId="0" fontId="22" fillId="0" borderId="0" xfId="4" applyFont="1" applyAlignment="1">
      <alignment horizontal="center" vertical="top" wrapText="1"/>
    </xf>
    <xf numFmtId="0" fontId="4" fillId="0" borderId="0" xfId="0" applyFont="1" applyAlignment="1">
      <alignment vertical="top" wrapText="1"/>
    </xf>
    <xf numFmtId="0" fontId="4" fillId="0" borderId="17" xfId="0" applyFont="1" applyBorder="1" applyAlignment="1">
      <alignment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Alignment="1">
      <alignment horizontal="center"/>
    </xf>
    <xf numFmtId="0" fontId="1" fillId="0" borderId="0" xfId="0" applyFont="1" applyAlignment="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4" fillId="0" borderId="23" xfId="4" applyFont="1" applyBorder="1" applyAlignment="1">
      <alignment horizontal="center" vertical="center"/>
    </xf>
    <xf numFmtId="0" fontId="4" fillId="0" borderId="15" xfId="4" applyFont="1" applyBorder="1" applyAlignment="1">
      <alignment horizontal="center" vertical="center"/>
    </xf>
    <xf numFmtId="0" fontId="4" fillId="0" borderId="14" xfId="4" applyFont="1" applyBorder="1" applyAlignment="1">
      <alignment horizontal="center" vertical="center"/>
    </xf>
    <xf numFmtId="0" fontId="1" fillId="0" borderId="80" xfId="4" applyFont="1" applyBorder="1" applyAlignment="1">
      <alignment horizontal="center" vertical="center"/>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4" fillId="0" borderId="78"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5" fillId="0" borderId="33" xfId="4" applyFont="1" applyBorder="1" applyAlignment="1">
      <alignment horizontal="center" vertical="center" wrapText="1"/>
    </xf>
    <xf numFmtId="0" fontId="1"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3" xfId="0" applyFont="1" applyBorder="1" applyAlignment="1">
      <alignment vertical="center" wrapText="1"/>
    </xf>
    <xf numFmtId="0" fontId="1" fillId="0" borderId="0" xfId="0" applyFont="1" applyAlignment="1">
      <alignment vertical="center" wrapText="1"/>
    </xf>
    <xf numFmtId="0" fontId="1" fillId="0" borderId="34"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1" xfId="0" applyFont="1" applyBorder="1">
      <alignment vertical="center"/>
    </xf>
    <xf numFmtId="0" fontId="4" fillId="0" borderId="16" xfId="0" applyFont="1" applyBorder="1">
      <alignment vertical="center"/>
    </xf>
    <xf numFmtId="0" fontId="4" fillId="0" borderId="81" xfId="0" applyFont="1" applyBorder="1">
      <alignment vertical="center"/>
    </xf>
    <xf numFmtId="0" fontId="4" fillId="0" borderId="13" xfId="0" applyFont="1" applyBorder="1">
      <alignment vertical="center"/>
    </xf>
    <xf numFmtId="0" fontId="4" fillId="0" borderId="18" xfId="0" applyFont="1" applyBorder="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1" xfId="0" applyFont="1" applyFill="1" applyBorder="1" applyProtection="1">
      <alignment vertical="center"/>
      <protection locked="0"/>
    </xf>
    <xf numFmtId="0" fontId="4" fillId="5" borderId="13" xfId="0" applyFont="1" applyFill="1" applyBorder="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0" xfId="4" applyFont="1" applyFill="1" applyAlignment="1" applyProtection="1">
      <alignment horizontal="left"/>
      <protection locked="0"/>
    </xf>
    <xf numFmtId="0" fontId="4" fillId="7" borderId="34" xfId="4" applyFont="1" applyFill="1" applyBorder="1" applyAlignment="1" applyProtection="1">
      <alignment horizontal="left"/>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34" fillId="0" borderId="0" xfId="1" applyFont="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2" xfId="1" applyFont="1" applyBorder="1" applyAlignment="1">
      <alignment vertical="center" wrapText="1"/>
    </xf>
    <xf numFmtId="38" fontId="4" fillId="0" borderId="127" xfId="1" applyFont="1" applyBorder="1" applyAlignment="1">
      <alignment horizontal="center" vertical="center" wrapText="1"/>
    </xf>
    <xf numFmtId="38" fontId="4" fillId="0" borderId="47" xfId="1" applyFont="1" applyBorder="1" applyAlignment="1">
      <alignment horizontal="center"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0" fontId="0" fillId="0" borderId="129" xfId="0" applyBorder="1" applyProtection="1">
      <alignment vertical="center"/>
      <protection locked="0"/>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6" xfId="1" applyFont="1" applyBorder="1" applyAlignment="1">
      <alignment horizontal="center" vertical="center" wrapText="1"/>
    </xf>
    <xf numFmtId="177" fontId="4" fillId="3" borderId="23" xfId="1" applyNumberFormat="1" applyFont="1" applyFill="1" applyBorder="1" applyAlignment="1" applyProtection="1">
      <alignment vertical="center" shrinkToFit="1"/>
      <protection locked="0"/>
    </xf>
    <xf numFmtId="177" fontId="4" fillId="3" borderId="14"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23" xfId="1" applyFont="1" applyBorder="1" applyAlignment="1">
      <alignment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 fillId="0" borderId="0" xfId="1" applyFont="1" applyAlignment="1">
      <alignment horizontal="center" vertical="center" textRotation="180"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4" fillId="0" borderId="37" xfId="1" applyFont="1" applyBorder="1" applyAlignment="1">
      <alignment horizontal="lef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5" fillId="0" borderId="14" xfId="0" applyFont="1" applyBorder="1" applyAlignment="1">
      <alignment vertical="center" shrinkToFit="1"/>
    </xf>
    <xf numFmtId="0" fontId="5" fillId="0" borderId="15"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149"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4" fillId="0" borderId="23" xfId="0" applyFont="1" applyBorder="1" applyAlignment="1">
      <alignment horizontal="center" vertical="center" wrapText="1"/>
    </xf>
    <xf numFmtId="0" fontId="0" fillId="0" borderId="15" xfId="0" applyBorder="1" applyAlignment="1">
      <alignment horizontal="center" vertical="center" wrapText="1"/>
    </xf>
    <xf numFmtId="0" fontId="4" fillId="0" borderId="14" xfId="0" applyFont="1" applyBorder="1" applyAlignment="1">
      <alignment horizontal="center" vertical="center" wrapText="1"/>
    </xf>
    <xf numFmtId="181" fontId="4" fillId="0" borderId="157" xfId="4" applyNumberFormat="1" applyFont="1" applyBorder="1" applyAlignment="1">
      <alignment horizontal="center" vertical="center" wrapText="1"/>
    </xf>
    <xf numFmtId="0" fontId="0" fillId="0" borderId="14" xfId="0" applyBorder="1" applyAlignment="1">
      <alignment horizontal="center" vertical="center" wrapText="1"/>
    </xf>
    <xf numFmtId="0" fontId="4" fillId="0" borderId="81" xfId="0" applyFont="1" applyBorder="1" applyAlignment="1">
      <alignment horizontal="left" vertical="center" wrapText="1"/>
    </xf>
    <xf numFmtId="0" fontId="0" fillId="0" borderId="13" xfId="0" applyBorder="1" applyAlignment="1">
      <alignment horizontal="left" vertical="center"/>
    </xf>
    <xf numFmtId="0" fontId="0" fillId="0" borderId="18" xfId="0" applyBorder="1" applyAlignment="1">
      <alignment horizontal="left" vertical="center"/>
    </xf>
    <xf numFmtId="0" fontId="4" fillId="0" borderId="2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4" xfId="0" applyNumberFormat="1" applyBorder="1" applyAlignment="1">
      <alignment horizontal="left" vertical="center" wrapText="1"/>
    </xf>
    <xf numFmtId="0" fontId="0" fillId="0" borderId="0" xfId="0"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vertical="center" wrapText="1"/>
    </xf>
    <xf numFmtId="0" fontId="0" fillId="0" borderId="0" xfId="0" applyAlignment="1">
      <alignment vertical="center" wrapText="1"/>
    </xf>
    <xf numFmtId="0" fontId="0" fillId="0" borderId="34"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34" xfId="0" applyNumberFormat="1" applyFont="1" applyBorder="1" applyAlignment="1"/>
    <xf numFmtId="178" fontId="0" fillId="0" borderId="33" xfId="0" applyNumberFormat="1" applyBorder="1" applyAlignment="1">
      <alignment horizontal="center" vertical="center"/>
    </xf>
    <xf numFmtId="178" fontId="0" fillId="0" borderId="0" xfId="0" applyNumberFormat="1" applyAlignment="1">
      <alignment horizontal="center" vertical="center"/>
    </xf>
    <xf numFmtId="0" fontId="4" fillId="0" borderId="0" xfId="4" applyFont="1" applyAlignment="1">
      <alignment horizontal="left"/>
    </xf>
    <xf numFmtId="0" fontId="4" fillId="0" borderId="34" xfId="4" applyFont="1" applyBorder="1" applyAlignment="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5" xfId="4" applyFont="1" applyBorder="1" applyAlignment="1">
      <alignment horizontal="center" vertical="center" wrapText="1"/>
    </xf>
    <xf numFmtId="0" fontId="2" fillId="0" borderId="0" xfId="4" applyAlignment="1">
      <alignment vertical="top" wrapText="1"/>
    </xf>
    <xf numFmtId="0" fontId="2" fillId="0" borderId="34" xfId="4" applyBorder="1" applyAlignment="1">
      <alignment vertical="top" wrapText="1"/>
    </xf>
    <xf numFmtId="178" fontId="4" fillId="0" borderId="78"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81" xfId="4" applyNumberFormat="1" applyFont="1" applyBorder="1" applyAlignment="1">
      <alignment vertical="center" wrapText="1"/>
    </xf>
    <xf numFmtId="178" fontId="4" fillId="0" borderId="13" xfId="4" applyNumberFormat="1" applyFont="1" applyBorder="1" applyAlignment="1">
      <alignment vertical="center" wrapText="1"/>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178" fontId="4" fillId="0" borderId="78"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lignment vertical="center"/>
    </xf>
    <xf numFmtId="178" fontId="4" fillId="0" borderId="81" xfId="0" applyNumberFormat="1" applyFont="1" applyBorder="1">
      <alignment vertical="center"/>
    </xf>
    <xf numFmtId="178" fontId="4" fillId="0" borderId="13" xfId="0" applyNumberFormat="1" applyFont="1" applyBorder="1">
      <alignment vertical="center"/>
    </xf>
    <xf numFmtId="0" fontId="0" fillId="0" borderId="1" xfId="0" applyBorder="1" applyAlignment="1">
      <alignment horizontal="center" vertical="center"/>
    </xf>
    <xf numFmtId="0" fontId="0" fillId="0" borderId="16" xfId="0" applyBorder="1" applyAlignment="1">
      <alignment horizontal="center" vertical="center"/>
    </xf>
    <xf numFmtId="179" fontId="4" fillId="0" borderId="81" xfId="0" applyNumberFormat="1" applyFont="1" applyBorder="1" applyAlignment="1">
      <alignment horizontal="center" vertical="center" wrapText="1"/>
    </xf>
    <xf numFmtId="179" fontId="4" fillId="0" borderId="13" xfId="0" applyNumberFormat="1" applyFont="1" applyBorder="1" applyAlignment="1">
      <alignment horizontal="center" vertical="center" wrapText="1"/>
    </xf>
    <xf numFmtId="179" fontId="4" fillId="0" borderId="18" xfId="0" applyNumberFormat="1" applyFont="1" applyBorder="1" applyAlignment="1">
      <alignment horizontal="center" vertical="center" wrapText="1"/>
    </xf>
    <xf numFmtId="0" fontId="4" fillId="0" borderId="14" xfId="4" applyFont="1" applyBorder="1" applyAlignment="1">
      <alignment horizontal="left" vertical="center" wrapText="1"/>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4" fillId="0" borderId="15" xfId="4" applyFont="1" applyBorder="1" applyAlignment="1" applyProtection="1">
      <alignment vertical="center" wrapText="1"/>
      <protection locked="0"/>
    </xf>
    <xf numFmtId="0" fontId="0" fillId="0" borderId="80" xfId="4" applyFont="1" applyBorder="1" applyAlignment="1">
      <alignment horizontal="center" vertical="center"/>
    </xf>
    <xf numFmtId="0" fontId="2" fillId="0" borderId="80" xfId="4" applyBorder="1" applyAlignment="1">
      <alignment horizontal="center" vertical="center"/>
    </xf>
    <xf numFmtId="0" fontId="2" fillId="0" borderId="23" xfId="4" applyBorder="1" applyAlignment="1">
      <alignment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0" fillId="0" borderId="0" xfId="0" applyAlignment="1">
      <alignment horizontal="center"/>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47850" y="2200275"/>
          <a:ext cx="65722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38325" y="2190750"/>
          <a:ext cx="657225"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38325" y="2200275"/>
          <a:ext cx="657225"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38325" y="2219325"/>
          <a:ext cx="657225"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44"/>
  <sheetViews>
    <sheetView showGridLines="0" view="pageBreakPreview" topLeftCell="A18" zoomScaleNormal="100" zoomScaleSheetLayoutView="100" workbookViewId="0">
      <selection activeCell="J65" sqref="J65:L65"/>
    </sheetView>
  </sheetViews>
  <sheetFormatPr defaultColWidth="9" defaultRowHeight="12"/>
  <cols>
    <col min="1" max="1" width="1" style="22" customWidth="1"/>
    <col min="2" max="2" width="3.375" style="22" customWidth="1"/>
    <col min="3" max="3" width="3.375" style="21" customWidth="1"/>
    <col min="4" max="4" width="3.87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8" width="9" style="21"/>
    <col min="19" max="19" width="10.75" style="21" customWidth="1"/>
    <col min="20" max="20" width="9" style="21"/>
    <col min="21" max="21" width="13.375" style="21" customWidth="1"/>
    <col min="22" max="27" width="9" style="21"/>
    <col min="28" max="28" width="33.75" style="21" customWidth="1"/>
    <col min="29" max="16384" width="9" style="21"/>
  </cols>
  <sheetData>
    <row r="2" spans="1:25" ht="13.5">
      <c r="C2" s="20" t="s">
        <v>50</v>
      </c>
    </row>
    <row r="3" spans="1:25" ht="13.5">
      <c r="C3" s="20" t="s">
        <v>159</v>
      </c>
    </row>
    <row r="4" spans="1:25" s="73" customFormat="1" ht="13.5">
      <c r="A4" s="72"/>
      <c r="B4" s="72"/>
      <c r="C4" s="20" t="s">
        <v>358</v>
      </c>
      <c r="E4" s="92"/>
    </row>
    <row r="5" spans="1:25" s="283" customFormat="1" ht="13.5">
      <c r="A5" s="281"/>
      <c r="B5" s="281"/>
      <c r="C5" s="286" t="s">
        <v>345</v>
      </c>
      <c r="E5" s="284"/>
    </row>
    <row r="6" spans="1:25" ht="13.5">
      <c r="C6" s="20"/>
    </row>
    <row r="7" spans="1:25" ht="13.5">
      <c r="C7" s="20" t="s">
        <v>2</v>
      </c>
      <c r="Q7" s="20"/>
    </row>
    <row r="8" spans="1:25" s="283" customFormat="1" ht="13.5">
      <c r="A8" s="281"/>
      <c r="B8" s="281"/>
      <c r="C8" s="286" t="s">
        <v>347</v>
      </c>
      <c r="D8" s="287"/>
      <c r="E8" s="287"/>
      <c r="F8" s="287"/>
      <c r="G8" s="288"/>
      <c r="H8" s="288"/>
      <c r="I8" s="288"/>
      <c r="J8" s="288"/>
      <c r="K8" s="288"/>
      <c r="L8" s="288"/>
      <c r="M8" s="288"/>
      <c r="N8" s="288"/>
      <c r="O8" s="288"/>
      <c r="P8" s="288"/>
      <c r="Q8" s="288"/>
      <c r="R8" s="288"/>
      <c r="W8" s="282"/>
      <c r="X8" s="282"/>
      <c r="Y8" s="285"/>
    </row>
    <row r="9" spans="1:25" s="283" customFormat="1" ht="13.5">
      <c r="A9" s="281"/>
      <c r="B9" s="281"/>
      <c r="C9" s="286"/>
      <c r="D9" s="286" t="s">
        <v>438</v>
      </c>
      <c r="E9" s="287"/>
      <c r="F9" s="287"/>
      <c r="G9" s="288"/>
      <c r="H9" s="288"/>
      <c r="I9" s="288"/>
      <c r="J9" s="288"/>
      <c r="K9" s="288"/>
      <c r="L9" s="288"/>
      <c r="M9" s="288"/>
      <c r="N9" s="288"/>
      <c r="O9" s="288"/>
      <c r="P9" s="288"/>
      <c r="Q9" s="288"/>
      <c r="R9" s="288"/>
      <c r="W9" s="282"/>
      <c r="X9" s="282"/>
      <c r="Y9" s="285"/>
    </row>
    <row r="10" spans="1:25" s="283" customFormat="1" ht="13.5">
      <c r="A10" s="281"/>
      <c r="B10" s="281"/>
      <c r="C10" s="288"/>
      <c r="D10" s="288"/>
      <c r="E10" s="286" t="s">
        <v>434</v>
      </c>
      <c r="F10" s="288"/>
      <c r="G10" s="288"/>
      <c r="H10" s="288"/>
      <c r="I10" s="288"/>
      <c r="J10" s="288"/>
      <c r="K10" s="288"/>
      <c r="L10" s="288"/>
      <c r="M10" s="288"/>
      <c r="N10" s="288"/>
      <c r="O10" s="288"/>
      <c r="P10" s="288"/>
      <c r="Q10" s="288"/>
      <c r="R10" s="288"/>
      <c r="W10" s="282"/>
      <c r="X10" s="282"/>
      <c r="Y10" s="285"/>
    </row>
    <row r="11" spans="1:25" ht="13.5">
      <c r="C11" s="286" t="s">
        <v>348</v>
      </c>
      <c r="D11" s="288"/>
      <c r="E11" s="288"/>
      <c r="F11" s="288"/>
      <c r="G11" s="288"/>
      <c r="H11" s="288"/>
      <c r="I11" s="288"/>
      <c r="J11" s="288"/>
      <c r="K11" s="288"/>
      <c r="L11" s="288"/>
      <c r="M11" s="288"/>
      <c r="N11" s="288"/>
      <c r="O11" s="288"/>
      <c r="P11" s="288"/>
      <c r="Q11" s="288"/>
      <c r="R11" s="288"/>
      <c r="W11" s="20"/>
      <c r="X11" s="20"/>
      <c r="Y11" s="275"/>
    </row>
    <row r="12" spans="1:25" ht="13.5">
      <c r="C12" s="286" t="s">
        <v>349</v>
      </c>
      <c r="D12" s="288"/>
      <c r="E12" s="288"/>
      <c r="F12" s="288"/>
      <c r="G12" s="288"/>
      <c r="H12" s="288"/>
      <c r="I12" s="288"/>
      <c r="J12" s="288"/>
      <c r="K12" s="288"/>
      <c r="L12" s="288"/>
      <c r="M12" s="288"/>
      <c r="N12" s="288"/>
      <c r="O12" s="288"/>
      <c r="P12" s="288"/>
      <c r="Q12" s="288"/>
      <c r="R12" s="288"/>
      <c r="W12" s="20"/>
      <c r="X12" s="20"/>
      <c r="Y12" s="275"/>
    </row>
    <row r="13" spans="1:25" ht="13.5">
      <c r="C13" s="286" t="s">
        <v>350</v>
      </c>
      <c r="D13" s="288"/>
      <c r="E13" s="288"/>
      <c r="F13" s="288"/>
      <c r="G13" s="288"/>
      <c r="H13" s="288"/>
      <c r="I13" s="288"/>
      <c r="J13" s="288"/>
      <c r="K13" s="288"/>
      <c r="L13" s="288"/>
      <c r="M13" s="288"/>
      <c r="N13" s="288"/>
      <c r="O13" s="288"/>
      <c r="P13" s="288"/>
      <c r="Q13" s="288"/>
      <c r="R13" s="288"/>
      <c r="X13" s="20"/>
      <c r="Y13" s="275"/>
    </row>
    <row r="14" spans="1:25" ht="13.5">
      <c r="C14" s="286"/>
      <c r="D14" s="288"/>
      <c r="E14" s="288"/>
      <c r="F14" s="288"/>
      <c r="G14" s="288"/>
      <c r="H14" s="288"/>
      <c r="I14" s="288"/>
      <c r="J14" s="288"/>
      <c r="K14" s="288"/>
      <c r="L14" s="288"/>
      <c r="M14" s="288"/>
      <c r="N14" s="288"/>
      <c r="O14" s="288"/>
      <c r="P14" s="288"/>
      <c r="Q14" s="288"/>
      <c r="R14" s="288"/>
      <c r="X14" s="20"/>
      <c r="Y14" s="275"/>
    </row>
    <row r="15" spans="1:25" ht="13.5">
      <c r="B15" s="72"/>
      <c r="C15" s="286" t="s">
        <v>439</v>
      </c>
      <c r="D15" s="289"/>
      <c r="E15" s="289"/>
      <c r="F15" s="288"/>
      <c r="G15" s="288"/>
      <c r="H15" s="288"/>
      <c r="I15" s="288"/>
      <c r="J15" s="288"/>
      <c r="K15" s="288"/>
      <c r="L15" s="288"/>
      <c r="M15" s="288"/>
      <c r="N15" s="288"/>
      <c r="O15" s="288"/>
      <c r="P15" s="288"/>
      <c r="Q15" s="288"/>
      <c r="R15" s="288"/>
      <c r="W15" s="20"/>
      <c r="X15" s="20"/>
      <c r="Y15" s="275"/>
    </row>
    <row r="16" spans="1:25" s="73" customFormat="1" ht="13.5">
      <c r="A16" s="72"/>
      <c r="B16" s="72"/>
      <c r="C16" s="286" t="s">
        <v>342</v>
      </c>
      <c r="D16" s="289"/>
      <c r="E16" s="289"/>
      <c r="F16" s="289"/>
      <c r="G16" s="289"/>
      <c r="H16" s="289"/>
      <c r="I16" s="289"/>
      <c r="J16" s="289"/>
      <c r="K16" s="289"/>
      <c r="L16" s="289"/>
      <c r="M16" s="289"/>
      <c r="N16" s="289"/>
      <c r="O16" s="289"/>
      <c r="P16" s="289"/>
      <c r="Q16" s="289"/>
      <c r="R16" s="289"/>
      <c r="W16" s="20"/>
      <c r="X16" s="279"/>
      <c r="Y16" s="279"/>
    </row>
    <row r="17" spans="1:25" ht="36.75" customHeight="1">
      <c r="C17" s="521" t="s">
        <v>343</v>
      </c>
      <c r="D17" s="522"/>
      <c r="E17" s="522"/>
      <c r="F17" s="522"/>
      <c r="G17" s="522"/>
      <c r="H17" s="522"/>
      <c r="I17" s="522"/>
      <c r="J17" s="522"/>
      <c r="K17" s="522"/>
      <c r="L17" s="522"/>
      <c r="M17" s="522"/>
      <c r="N17" s="522"/>
      <c r="O17" s="522"/>
      <c r="P17" s="522"/>
      <c r="Q17" s="522"/>
      <c r="R17" s="522"/>
      <c r="S17" s="280"/>
      <c r="T17" s="280"/>
      <c r="U17" s="280"/>
      <c r="V17" s="280"/>
      <c r="W17" s="280"/>
      <c r="X17" s="280"/>
      <c r="Y17" s="275"/>
    </row>
    <row r="19" spans="1:25" ht="13.5">
      <c r="C19" s="20" t="s">
        <v>3</v>
      </c>
      <c r="Q19" s="20"/>
      <c r="R19" s="20"/>
      <c r="S19" s="88"/>
    </row>
    <row r="20" spans="1:25" ht="13.5">
      <c r="C20" s="519"/>
      <c r="D20" s="520"/>
      <c r="E20" s="20" t="s">
        <v>49</v>
      </c>
      <c r="Q20" s="20"/>
      <c r="R20" s="88"/>
      <c r="S20" s="88"/>
    </row>
    <row r="21" spans="1:25" ht="13.5">
      <c r="C21" s="523" t="s">
        <v>354</v>
      </c>
      <c r="D21" s="524"/>
      <c r="E21" s="20" t="s">
        <v>344</v>
      </c>
      <c r="Q21" s="20"/>
      <c r="R21" s="88"/>
      <c r="S21" s="88"/>
    </row>
    <row r="22" spans="1:25" ht="13.5">
      <c r="C22" s="542" t="s">
        <v>355</v>
      </c>
      <c r="D22" s="543"/>
      <c r="E22" s="20" t="s">
        <v>1</v>
      </c>
      <c r="Q22" s="20"/>
      <c r="R22" s="88"/>
      <c r="S22" s="88"/>
    </row>
    <row r="23" spans="1:25" ht="13.5">
      <c r="C23" s="544" t="s">
        <v>356</v>
      </c>
      <c r="D23" s="545"/>
      <c r="E23" s="20" t="s">
        <v>46</v>
      </c>
      <c r="Q23" s="20"/>
      <c r="R23" s="20"/>
      <c r="S23" s="88"/>
    </row>
    <row r="24" spans="1:25" ht="13.5">
      <c r="C24" s="546" t="s">
        <v>357</v>
      </c>
      <c r="D24" s="547"/>
      <c r="E24" s="286" t="s">
        <v>346</v>
      </c>
      <c r="Q24" s="20"/>
      <c r="R24" s="20"/>
      <c r="S24" s="88"/>
    </row>
    <row r="25" spans="1:25" ht="13.5">
      <c r="E25" s="286" t="s">
        <v>351</v>
      </c>
      <c r="Q25" s="20"/>
      <c r="R25" s="20"/>
      <c r="S25" s="88"/>
    </row>
    <row r="26" spans="1:25" ht="14.25" thickBot="1">
      <c r="E26" s="385"/>
      <c r="O26" s="98" t="s">
        <v>158</v>
      </c>
      <c r="Q26" s="20"/>
      <c r="R26" s="20"/>
      <c r="S26" s="88"/>
    </row>
    <row r="27" spans="1:25" ht="13.5">
      <c r="A27" s="21">
        <v>14</v>
      </c>
      <c r="M27" s="525" t="s">
        <v>326</v>
      </c>
      <c r="N27" s="96" t="s">
        <v>112</v>
      </c>
      <c r="O27" s="97" t="s">
        <v>113</v>
      </c>
      <c r="Q27" s="20"/>
      <c r="R27" s="20"/>
      <c r="S27" s="88"/>
    </row>
    <row r="28" spans="1:25" ht="20.100000000000001" customHeight="1" thickBot="1">
      <c r="A28" s="22">
        <f>+R86</f>
        <v>0</v>
      </c>
      <c r="C28" s="21" t="s">
        <v>295</v>
      </c>
      <c r="M28" s="526"/>
      <c r="N28" s="243" t="s">
        <v>469</v>
      </c>
      <c r="O28" s="244" t="s">
        <v>155</v>
      </c>
      <c r="Q28" s="20"/>
      <c r="R28" s="20"/>
      <c r="S28" s="88"/>
    </row>
    <row r="29" spans="1:25" ht="13.5">
      <c r="C29" s="476" t="s">
        <v>390</v>
      </c>
      <c r="D29" s="477"/>
      <c r="E29" s="477"/>
      <c r="F29" s="477"/>
      <c r="G29" s="477"/>
      <c r="H29" s="477"/>
      <c r="I29" s="477"/>
      <c r="J29" s="477"/>
      <c r="K29" s="477"/>
      <c r="L29" s="477"/>
      <c r="M29" s="477"/>
      <c r="N29" s="477"/>
      <c r="O29" s="477"/>
      <c r="Q29" s="20"/>
      <c r="R29" s="20"/>
      <c r="S29" s="275"/>
    </row>
    <row r="30" spans="1:25" ht="13.5">
      <c r="C30" s="75"/>
      <c r="D30" s="76"/>
      <c r="E30" s="76"/>
      <c r="F30" s="76"/>
      <c r="G30" s="76"/>
      <c r="H30" s="76"/>
      <c r="I30" s="76"/>
      <c r="J30" s="76"/>
      <c r="K30" s="76"/>
      <c r="L30" s="76"/>
      <c r="M30" s="76"/>
      <c r="N30" s="76"/>
      <c r="O30" s="77"/>
      <c r="Q30" s="20"/>
      <c r="R30" s="20"/>
      <c r="S30" s="275"/>
      <c r="U30" s="89"/>
    </row>
    <row r="31" spans="1:25" ht="12" customHeight="1">
      <c r="C31" s="502" t="s">
        <v>296</v>
      </c>
      <c r="D31" s="503"/>
      <c r="E31" s="503"/>
      <c r="F31" s="503"/>
      <c r="G31" s="503"/>
      <c r="H31" s="503"/>
      <c r="I31" s="503"/>
      <c r="J31" s="503"/>
      <c r="K31" s="503"/>
      <c r="L31" s="503"/>
      <c r="M31" s="503"/>
      <c r="N31" s="503"/>
      <c r="O31" s="504"/>
      <c r="P31" s="20"/>
      <c r="Q31" s="20"/>
      <c r="S31" s="20"/>
      <c r="T31" s="20"/>
      <c r="U31" s="275"/>
    </row>
    <row r="32" spans="1:25" ht="12" customHeight="1">
      <c r="C32" s="505"/>
      <c r="D32" s="506"/>
      <c r="E32" s="506"/>
      <c r="F32" s="506"/>
      <c r="G32" s="506"/>
      <c r="H32" s="506"/>
      <c r="I32" s="506"/>
      <c r="J32" s="506"/>
      <c r="K32" s="506"/>
      <c r="L32" s="506"/>
      <c r="M32" s="506"/>
      <c r="N32" s="506"/>
      <c r="O32" s="507"/>
      <c r="Q32" s="20"/>
      <c r="R32" s="20"/>
      <c r="S32" s="88"/>
    </row>
    <row r="33" spans="1:19" ht="10.15" customHeight="1">
      <c r="C33" s="78"/>
      <c r="O33" s="79"/>
      <c r="Q33" s="20"/>
      <c r="R33" s="20"/>
      <c r="S33" s="20"/>
    </row>
    <row r="34" spans="1:19" ht="14.25">
      <c r="C34" s="78"/>
      <c r="L34" s="508" t="s">
        <v>463</v>
      </c>
      <c r="M34" s="509"/>
      <c r="N34" s="509"/>
      <c r="O34" s="510"/>
      <c r="Q34" s="20"/>
      <c r="R34" s="20"/>
      <c r="S34" s="20"/>
    </row>
    <row r="35" spans="1:19" ht="11.25" customHeight="1">
      <c r="C35" s="78"/>
      <c r="O35" s="80"/>
      <c r="Q35" s="20"/>
      <c r="R35" s="20"/>
      <c r="S35" s="20"/>
    </row>
    <row r="36" spans="1:19" ht="13.5">
      <c r="C36" s="540" t="s">
        <v>41</v>
      </c>
      <c r="D36" s="541"/>
      <c r="E36" s="541"/>
      <c r="F36" s="541"/>
      <c r="G36" s="275" t="s">
        <v>5</v>
      </c>
      <c r="O36" s="79"/>
      <c r="Q36" s="20"/>
      <c r="R36" s="20"/>
      <c r="S36" s="20"/>
    </row>
    <row r="37" spans="1:19" ht="13.5">
      <c r="C37" s="78"/>
      <c r="O37" s="79"/>
      <c r="Q37" s="20"/>
      <c r="R37" s="20"/>
      <c r="S37" s="88"/>
    </row>
    <row r="38" spans="1:19" ht="13.5">
      <c r="A38" s="22">
        <v>3</v>
      </c>
      <c r="C38" s="78"/>
      <c r="H38" s="221" t="s">
        <v>341</v>
      </c>
      <c r="I38" s="221"/>
      <c r="O38" s="79"/>
      <c r="Q38" s="20"/>
      <c r="R38" s="20"/>
      <c r="S38" s="88"/>
    </row>
    <row r="39" spans="1:19" ht="26.25" customHeight="1">
      <c r="C39" s="78"/>
      <c r="H39" s="23" t="s">
        <v>6</v>
      </c>
      <c r="I39" s="23"/>
      <c r="J39" s="499" t="s">
        <v>464</v>
      </c>
      <c r="K39" s="499"/>
      <c r="L39" s="500"/>
      <c r="M39" s="500"/>
      <c r="N39" s="500"/>
      <c r="O39" s="501"/>
      <c r="Q39" s="20"/>
      <c r="R39" s="20"/>
    </row>
    <row r="40" spans="1:19" ht="26.25" customHeight="1">
      <c r="C40" s="78"/>
      <c r="H40" s="23" t="s">
        <v>7</v>
      </c>
      <c r="I40" s="23"/>
      <c r="J40" s="499" t="s">
        <v>465</v>
      </c>
      <c r="K40" s="499"/>
      <c r="L40" s="500"/>
      <c r="M40" s="500"/>
      <c r="N40" s="500"/>
      <c r="O40" s="501"/>
    </row>
    <row r="41" spans="1:19">
      <c r="C41" s="78"/>
      <c r="J41" s="21" t="s">
        <v>8</v>
      </c>
      <c r="O41" s="79"/>
    </row>
    <row r="42" spans="1:19">
      <c r="C42" s="78"/>
      <c r="J42" s="24" t="s">
        <v>9</v>
      </c>
      <c r="K42" s="24"/>
      <c r="L42" s="552" t="s">
        <v>466</v>
      </c>
      <c r="M42" s="552"/>
      <c r="N42" s="552"/>
      <c r="O42" s="553"/>
    </row>
    <row r="43" spans="1:19">
      <c r="C43" s="78"/>
      <c r="J43" s="24"/>
      <c r="K43" s="24"/>
      <c r="O43" s="79"/>
    </row>
    <row r="44" spans="1:19" ht="8.25" customHeight="1">
      <c r="C44" s="78"/>
      <c r="O44" s="79"/>
    </row>
    <row r="45" spans="1:19" ht="30" customHeight="1">
      <c r="A45" s="22">
        <v>4</v>
      </c>
      <c r="C45" s="511" t="s">
        <v>440</v>
      </c>
      <c r="D45" s="512"/>
      <c r="E45" s="512"/>
      <c r="F45" s="512"/>
      <c r="G45" s="512"/>
      <c r="H45" s="512"/>
      <c r="I45" s="512"/>
      <c r="J45" s="512"/>
      <c r="K45" s="512"/>
      <c r="L45" s="512"/>
      <c r="M45" s="512"/>
      <c r="N45" s="512"/>
      <c r="O45" s="513"/>
    </row>
    <row r="46" spans="1:19">
      <c r="C46" s="81"/>
      <c r="D46" s="25"/>
      <c r="E46" s="25"/>
      <c r="F46" s="25"/>
      <c r="G46" s="25"/>
      <c r="H46" s="25"/>
      <c r="I46" s="25"/>
      <c r="J46" s="25"/>
      <c r="K46" s="25"/>
      <c r="L46" s="25"/>
      <c r="M46" s="25"/>
      <c r="N46" s="25"/>
      <c r="O46" s="82"/>
    </row>
    <row r="47" spans="1:19" ht="18" customHeight="1">
      <c r="C47" s="493" t="s">
        <v>10</v>
      </c>
      <c r="D47" s="530"/>
      <c r="E47" s="531"/>
      <c r="F47" s="535" t="s">
        <v>467</v>
      </c>
      <c r="G47" s="536"/>
      <c r="H47" s="537"/>
      <c r="I47" s="537"/>
      <c r="J47" s="537"/>
      <c r="K47" s="537"/>
      <c r="L47" s="537"/>
      <c r="M47" s="527" t="s">
        <v>435</v>
      </c>
      <c r="N47" s="528"/>
      <c r="O47" s="529"/>
    </row>
    <row r="48" spans="1:19" ht="18" customHeight="1">
      <c r="C48" s="532"/>
      <c r="D48" s="533"/>
      <c r="E48" s="534"/>
      <c r="F48" s="538"/>
      <c r="G48" s="539"/>
      <c r="H48" s="539"/>
      <c r="I48" s="539"/>
      <c r="J48" s="539"/>
      <c r="K48" s="539"/>
      <c r="L48" s="539"/>
      <c r="M48" s="514">
        <v>7034</v>
      </c>
      <c r="N48" s="515"/>
      <c r="O48" s="516"/>
    </row>
    <row r="49" spans="3:21" ht="18" customHeight="1">
      <c r="C49" s="493" t="s">
        <v>11</v>
      </c>
      <c r="D49" s="494"/>
      <c r="E49" s="495"/>
      <c r="F49" s="548" t="s">
        <v>464</v>
      </c>
      <c r="G49" s="549"/>
      <c r="H49" s="549"/>
      <c r="I49" s="549"/>
      <c r="J49" s="549"/>
      <c r="K49" s="549"/>
      <c r="L49" s="126" t="s">
        <v>172</v>
      </c>
      <c r="M49" s="386"/>
      <c r="N49" s="517" t="s">
        <v>466</v>
      </c>
      <c r="O49" s="518"/>
    </row>
    <row r="50" spans="3:21" ht="18" customHeight="1">
      <c r="C50" s="496"/>
      <c r="D50" s="497"/>
      <c r="E50" s="498"/>
      <c r="F50" s="550"/>
      <c r="G50" s="551"/>
      <c r="H50" s="551"/>
      <c r="I50" s="551"/>
      <c r="J50" s="551"/>
      <c r="K50" s="551"/>
      <c r="L50" s="387"/>
      <c r="M50" s="491"/>
      <c r="N50" s="492"/>
      <c r="O50" s="276"/>
    </row>
    <row r="51" spans="3:21" ht="26.25" customHeight="1">
      <c r="C51" s="177" t="s">
        <v>364</v>
      </c>
      <c r="D51" s="178"/>
      <c r="E51" s="178"/>
      <c r="F51" s="290"/>
      <c r="G51" s="290"/>
      <c r="H51" s="290"/>
      <c r="I51" s="290"/>
      <c r="J51" s="290"/>
      <c r="K51" s="290"/>
      <c r="L51" s="291"/>
      <c r="M51" s="292"/>
      <c r="N51" s="388"/>
      <c r="O51" s="293"/>
    </row>
    <row r="52" spans="3:21" ht="24" customHeight="1">
      <c r="C52" s="294"/>
      <c r="D52" s="304" t="s">
        <v>17</v>
      </c>
      <c r="E52" s="305" t="s">
        <v>12</v>
      </c>
      <c r="F52" s="452" t="s">
        <v>117</v>
      </c>
      <c r="G52" s="453"/>
      <c r="H52" s="453"/>
      <c r="I52" s="453"/>
      <c r="J52" s="30" t="s">
        <v>47</v>
      </c>
      <c r="K52" s="30"/>
      <c r="L52" s="454" t="s">
        <v>468</v>
      </c>
      <c r="M52" s="454"/>
      <c r="N52" s="455"/>
      <c r="O52" s="456"/>
    </row>
    <row r="53" spans="3:21" ht="22.5" customHeight="1">
      <c r="C53" s="295"/>
      <c r="D53" s="306" t="s">
        <v>19</v>
      </c>
      <c r="E53" s="307" t="s">
        <v>365</v>
      </c>
      <c r="F53" s="443" t="s">
        <v>366</v>
      </c>
      <c r="G53" s="444"/>
      <c r="H53" s="445"/>
      <c r="I53" s="443" t="s">
        <v>367</v>
      </c>
      <c r="J53" s="447"/>
      <c r="K53" s="457"/>
      <c r="L53" s="448"/>
      <c r="M53" s="449"/>
      <c r="N53" s="389" t="s">
        <v>368</v>
      </c>
      <c r="O53" s="390"/>
    </row>
    <row r="54" spans="3:21" ht="22.5" customHeight="1">
      <c r="C54" s="295"/>
      <c r="D54" s="294"/>
      <c r="E54" s="310"/>
      <c r="F54" s="443" t="s">
        <v>369</v>
      </c>
      <c r="G54" s="444"/>
      <c r="H54" s="445"/>
      <c r="I54" s="446" t="s">
        <v>370</v>
      </c>
      <c r="J54" s="447"/>
      <c r="K54" s="447"/>
      <c r="L54" s="448">
        <v>3430</v>
      </c>
      <c r="M54" s="449"/>
      <c r="N54" s="389" t="s">
        <v>368</v>
      </c>
      <c r="O54" s="390"/>
    </row>
    <row r="55" spans="3:21" ht="22.5" customHeight="1">
      <c r="C55" s="295"/>
      <c r="D55" s="450" t="s">
        <v>371</v>
      </c>
      <c r="E55" s="451"/>
      <c r="F55" s="443" t="s">
        <v>372</v>
      </c>
      <c r="G55" s="444"/>
      <c r="H55" s="445"/>
      <c r="I55" s="446" t="s">
        <v>373</v>
      </c>
      <c r="J55" s="447"/>
      <c r="K55" s="447"/>
      <c r="L55" s="448"/>
      <c r="M55" s="449"/>
      <c r="N55" s="389" t="s">
        <v>374</v>
      </c>
      <c r="O55" s="390"/>
    </row>
    <row r="56" spans="3:21" ht="22.5" customHeight="1">
      <c r="C56" s="295"/>
      <c r="D56" s="450"/>
      <c r="E56" s="451"/>
      <c r="F56" s="443" t="s">
        <v>375</v>
      </c>
      <c r="G56" s="444"/>
      <c r="H56" s="445"/>
      <c r="I56" s="446" t="s">
        <v>376</v>
      </c>
      <c r="J56" s="447"/>
      <c r="K56" s="447"/>
      <c r="L56" s="448"/>
      <c r="M56" s="449"/>
      <c r="N56" s="389" t="s">
        <v>368</v>
      </c>
      <c r="O56" s="390"/>
    </row>
    <row r="57" spans="3:21" ht="26.25" customHeight="1">
      <c r="C57" s="295"/>
      <c r="D57" s="294"/>
      <c r="E57" s="310"/>
      <c r="F57" s="223" t="s">
        <v>377</v>
      </c>
      <c r="G57" s="296"/>
      <c r="H57" s="296"/>
      <c r="I57" s="296"/>
      <c r="J57" s="35"/>
      <c r="K57" s="35"/>
      <c r="L57" s="297"/>
      <c r="M57" s="297"/>
      <c r="N57" s="298"/>
      <c r="O57" s="299"/>
    </row>
    <row r="58" spans="3:21" ht="26.25" customHeight="1">
      <c r="C58" s="295"/>
      <c r="D58" s="315"/>
      <c r="E58" s="316"/>
      <c r="F58" s="462"/>
      <c r="G58" s="463"/>
      <c r="H58" s="463"/>
      <c r="I58" s="463"/>
      <c r="J58" s="463"/>
      <c r="K58" s="463"/>
      <c r="L58" s="463"/>
      <c r="M58" s="463"/>
      <c r="N58" s="463"/>
      <c r="O58" s="464"/>
    </row>
    <row r="59" spans="3:21" ht="26.25" customHeight="1">
      <c r="C59" s="300"/>
      <c r="D59" s="317" t="s">
        <v>24</v>
      </c>
      <c r="E59" s="318" t="s">
        <v>378</v>
      </c>
      <c r="F59" s="465">
        <v>77</v>
      </c>
      <c r="G59" s="466"/>
      <c r="H59" s="466"/>
      <c r="I59" s="466"/>
      <c r="J59" s="466"/>
      <c r="K59" s="466"/>
      <c r="L59" s="466"/>
      <c r="M59" s="466"/>
      <c r="N59" s="466"/>
      <c r="O59" s="467"/>
    </row>
    <row r="60" spans="3:21" ht="30" customHeight="1">
      <c r="C60" s="481" t="s">
        <v>297</v>
      </c>
      <c r="D60" s="482"/>
      <c r="E60" s="483"/>
      <c r="F60" s="484" t="s">
        <v>441</v>
      </c>
      <c r="G60" s="485"/>
      <c r="H60" s="485"/>
      <c r="I60" s="485"/>
      <c r="J60" s="485"/>
      <c r="K60" s="485"/>
      <c r="L60" s="485"/>
      <c r="M60" s="485"/>
      <c r="N60" s="485"/>
      <c r="O60" s="486"/>
      <c r="Q60" s="26"/>
    </row>
    <row r="61" spans="3:21" ht="18" customHeight="1">
      <c r="C61" s="177" t="s">
        <v>317</v>
      </c>
      <c r="D61" s="176"/>
      <c r="E61" s="178"/>
      <c r="F61" s="27"/>
      <c r="G61" s="27"/>
      <c r="H61" s="28"/>
      <c r="I61" s="28"/>
      <c r="J61" s="29"/>
      <c r="K61" s="29"/>
      <c r="L61" s="30"/>
      <c r="M61" s="30"/>
      <c r="N61" s="30"/>
      <c r="O61" s="31"/>
      <c r="Q61" s="26"/>
    </row>
    <row r="62" spans="3:21" ht="24.75" customHeight="1">
      <c r="C62" s="490"/>
      <c r="D62" s="487" t="s">
        <v>298</v>
      </c>
      <c r="E62" s="489"/>
      <c r="F62" s="489"/>
      <c r="G62" s="488"/>
      <c r="H62" s="487" t="s">
        <v>318</v>
      </c>
      <c r="I62" s="488"/>
      <c r="J62" s="487" t="s">
        <v>299</v>
      </c>
      <c r="K62" s="489"/>
      <c r="L62" s="488"/>
      <c r="M62" s="487" t="s">
        <v>319</v>
      </c>
      <c r="N62" s="489"/>
      <c r="O62" s="488"/>
      <c r="Q62" s="26"/>
    </row>
    <row r="63" spans="3:21" ht="24.75" customHeight="1">
      <c r="C63" s="490"/>
      <c r="D63" s="470" t="s">
        <v>300</v>
      </c>
      <c r="E63" s="471"/>
      <c r="F63" s="471"/>
      <c r="G63" s="472"/>
      <c r="H63" s="379">
        <f>+別紙!AA9</f>
        <v>27402.7</v>
      </c>
      <c r="I63" s="240" t="s">
        <v>4</v>
      </c>
      <c r="J63" s="473" t="s">
        <v>324</v>
      </c>
      <c r="K63" s="474"/>
      <c r="L63" s="475"/>
      <c r="M63" s="468">
        <f>+別紙!AA14</f>
        <v>27402.7</v>
      </c>
      <c r="N63" s="469"/>
      <c r="O63" s="391" t="s">
        <v>4</v>
      </c>
      <c r="P63" s="162"/>
      <c r="Q63" s="127"/>
      <c r="R63" s="127"/>
      <c r="S63" s="127"/>
      <c r="T63" s="127"/>
      <c r="U63" s="127"/>
    </row>
    <row r="64" spans="3:21" ht="24.75" customHeight="1">
      <c r="C64" s="490"/>
      <c r="D64" s="470" t="s">
        <v>301</v>
      </c>
      <c r="E64" s="471"/>
      <c r="F64" s="471"/>
      <c r="G64" s="472"/>
      <c r="H64" s="379" t="str">
        <f>+別紙!AA10</f>
        <v>0</v>
      </c>
      <c r="I64" s="240" t="s">
        <v>4</v>
      </c>
      <c r="J64" s="473" t="s">
        <v>305</v>
      </c>
      <c r="K64" s="474"/>
      <c r="L64" s="475"/>
      <c r="M64" s="468">
        <f>+別紙!AA15</f>
        <v>8287.2999999999993</v>
      </c>
      <c r="N64" s="469"/>
      <c r="O64" s="31" t="s">
        <v>4</v>
      </c>
      <c r="P64" s="458"/>
      <c r="Q64" s="459"/>
      <c r="R64" s="459"/>
      <c r="S64" s="459"/>
    </row>
    <row r="65" spans="1:22" ht="24.75" customHeight="1">
      <c r="C65" s="490"/>
      <c r="D65" s="470" t="s">
        <v>302</v>
      </c>
      <c r="E65" s="471"/>
      <c r="F65" s="471"/>
      <c r="G65" s="472"/>
      <c r="H65" s="379" t="str">
        <f>+別紙!AA11</f>
        <v>0</v>
      </c>
      <c r="I65" s="240" t="s">
        <v>4</v>
      </c>
      <c r="J65" s="470" t="s">
        <v>306</v>
      </c>
      <c r="K65" s="471"/>
      <c r="L65" s="472"/>
      <c r="M65" s="468">
        <f>+別紙!AA16</f>
        <v>27402.7</v>
      </c>
      <c r="N65" s="469"/>
      <c r="O65" s="378" t="s">
        <v>4</v>
      </c>
      <c r="P65" s="160"/>
      <c r="Q65" s="161"/>
      <c r="R65" s="161"/>
      <c r="S65" s="161"/>
    </row>
    <row r="66" spans="1:22" ht="24.75" customHeight="1">
      <c r="C66" s="392"/>
      <c r="D66" s="470" t="s">
        <v>303</v>
      </c>
      <c r="E66" s="471"/>
      <c r="F66" s="471"/>
      <c r="G66" s="472"/>
      <c r="H66" s="379" t="str">
        <f>+別紙!AA12</f>
        <v>0</v>
      </c>
      <c r="I66" s="240" t="s">
        <v>4</v>
      </c>
      <c r="J66" s="470" t="s">
        <v>387</v>
      </c>
      <c r="K66" s="471"/>
      <c r="L66" s="472"/>
      <c r="M66" s="468" t="str">
        <f>+別紙!AA17</f>
        <v>0</v>
      </c>
      <c r="N66" s="469"/>
      <c r="O66" s="378" t="s">
        <v>4</v>
      </c>
      <c r="P66" s="160"/>
      <c r="Q66" s="161"/>
      <c r="R66" s="161"/>
      <c r="S66" s="161"/>
    </row>
    <row r="67" spans="1:22" ht="24.75" customHeight="1">
      <c r="C67" s="393"/>
      <c r="D67" s="470" t="s">
        <v>304</v>
      </c>
      <c r="E67" s="471"/>
      <c r="F67" s="471"/>
      <c r="G67" s="472"/>
      <c r="H67" s="379" t="str">
        <f>+別紙!AA13</f>
        <v>0</v>
      </c>
      <c r="I67" s="240" t="s">
        <v>4</v>
      </c>
      <c r="J67" s="470" t="s">
        <v>388</v>
      </c>
      <c r="K67" s="471"/>
      <c r="L67" s="472"/>
      <c r="M67" s="468" t="str">
        <f>+別紙!AA18</f>
        <v>0</v>
      </c>
      <c r="N67" s="469"/>
      <c r="O67" s="378" t="s">
        <v>4</v>
      </c>
      <c r="P67" s="160"/>
      <c r="Q67" s="161"/>
      <c r="R67" s="161"/>
      <c r="S67" s="161"/>
    </row>
    <row r="68" spans="1:22" ht="24" customHeight="1">
      <c r="C68" s="478" t="s">
        <v>15</v>
      </c>
      <c r="D68" s="479"/>
      <c r="E68" s="480"/>
      <c r="F68" s="27"/>
      <c r="G68" s="27"/>
      <c r="H68" s="28"/>
      <c r="I68" s="28"/>
      <c r="J68" s="29"/>
      <c r="K68" s="29"/>
      <c r="L68" s="30"/>
      <c r="M68" s="30"/>
      <c r="N68" s="30"/>
      <c r="O68" s="31"/>
    </row>
    <row r="69" spans="1:22" ht="10.15" customHeight="1">
      <c r="C69" s="394"/>
      <c r="D69" s="395"/>
      <c r="E69" s="395"/>
      <c r="F69" s="32"/>
      <c r="G69" s="32"/>
      <c r="H69" s="33"/>
      <c r="I69" s="33"/>
      <c r="J69" s="34"/>
      <c r="K69" s="34"/>
      <c r="L69" s="35"/>
      <c r="M69" s="35"/>
      <c r="N69" s="35"/>
      <c r="O69" s="33"/>
    </row>
    <row r="70" spans="1:22" ht="15" customHeight="1">
      <c r="C70" s="476" t="s">
        <v>409</v>
      </c>
      <c r="D70" s="477"/>
      <c r="E70" s="477"/>
      <c r="F70" s="477"/>
      <c r="G70" s="477"/>
      <c r="H70" s="477"/>
      <c r="I70" s="477"/>
      <c r="J70" s="477"/>
      <c r="K70" s="477"/>
      <c r="L70" s="477"/>
      <c r="M70" s="477"/>
      <c r="N70" s="477"/>
      <c r="O70" s="477"/>
    </row>
    <row r="71" spans="1:22" ht="13.5">
      <c r="C71" s="223" t="s">
        <v>240</v>
      </c>
      <c r="D71" s="395"/>
      <c r="E71" s="395"/>
      <c r="F71" s="32"/>
      <c r="G71" s="32"/>
      <c r="H71" s="33"/>
      <c r="I71" s="33"/>
      <c r="J71" s="34"/>
      <c r="K71" s="34"/>
      <c r="L71" s="35"/>
      <c r="M71" s="35"/>
      <c r="N71" s="35"/>
      <c r="O71" s="224"/>
    </row>
    <row r="72" spans="1:22" ht="15" customHeight="1">
      <c r="A72" s="22">
        <v>11</v>
      </c>
      <c r="C72" s="396"/>
      <c r="D72" s="226"/>
      <c r="E72" s="226"/>
      <c r="F72" s="226"/>
      <c r="G72" s="226"/>
      <c r="H72" s="226"/>
      <c r="I72" s="226"/>
      <c r="J72" s="226"/>
      <c r="K72" s="226"/>
      <c r="L72" s="226"/>
      <c r="M72" s="226"/>
      <c r="N72" s="226"/>
      <c r="O72" s="227"/>
    </row>
    <row r="73" spans="1:22" ht="15" customHeight="1">
      <c r="C73" s="181">
        <v>1</v>
      </c>
      <c r="D73" s="460" t="s">
        <v>442</v>
      </c>
      <c r="E73" s="460"/>
      <c r="F73" s="460"/>
      <c r="G73" s="460"/>
      <c r="H73" s="460"/>
      <c r="I73" s="460"/>
      <c r="J73" s="460"/>
      <c r="K73" s="460"/>
      <c r="L73" s="460"/>
      <c r="M73" s="460"/>
      <c r="N73" s="460"/>
      <c r="O73" s="461"/>
    </row>
    <row r="74" spans="1:22" ht="15" customHeight="1">
      <c r="C74" s="181">
        <v>2</v>
      </c>
      <c r="D74" s="460" t="s">
        <v>362</v>
      </c>
      <c r="E74" s="460"/>
      <c r="F74" s="460"/>
      <c r="G74" s="460"/>
      <c r="H74" s="460"/>
      <c r="I74" s="460"/>
      <c r="J74" s="460"/>
      <c r="K74" s="460"/>
      <c r="L74" s="460"/>
      <c r="M74" s="460"/>
      <c r="N74" s="460"/>
      <c r="O74" s="461"/>
    </row>
    <row r="75" spans="1:22" ht="15" customHeight="1">
      <c r="C75" s="181"/>
      <c r="D75" s="460" t="s">
        <v>363</v>
      </c>
      <c r="E75" s="460"/>
      <c r="F75" s="460"/>
      <c r="G75" s="460"/>
      <c r="H75" s="460"/>
      <c r="I75" s="460"/>
      <c r="J75" s="460"/>
      <c r="K75" s="460"/>
      <c r="L75" s="460"/>
      <c r="M75" s="460"/>
      <c r="N75" s="460"/>
      <c r="O75" s="461"/>
    </row>
    <row r="76" spans="1:22" ht="41.25" customHeight="1">
      <c r="C76" s="181"/>
      <c r="D76" s="460" t="s">
        <v>379</v>
      </c>
      <c r="E76" s="460"/>
      <c r="F76" s="460"/>
      <c r="G76" s="460"/>
      <c r="H76" s="460"/>
      <c r="I76" s="460"/>
      <c r="J76" s="460"/>
      <c r="K76" s="460"/>
      <c r="L76" s="460"/>
      <c r="M76" s="460"/>
      <c r="N76" s="460"/>
      <c r="O76" s="461"/>
    </row>
    <row r="77" spans="1:22" ht="28.15" customHeight="1">
      <c r="A77" s="21"/>
      <c r="B77" s="21"/>
      <c r="C77" s="181">
        <v>3</v>
      </c>
      <c r="D77" s="460" t="s">
        <v>443</v>
      </c>
      <c r="E77" s="460"/>
      <c r="F77" s="460"/>
      <c r="G77" s="460"/>
      <c r="H77" s="460"/>
      <c r="I77" s="460"/>
      <c r="J77" s="460"/>
      <c r="K77" s="460"/>
      <c r="L77" s="460"/>
      <c r="M77" s="460"/>
      <c r="N77" s="460"/>
      <c r="O77" s="461"/>
    </row>
    <row r="78" spans="1:22" ht="28.15" customHeight="1">
      <c r="A78" s="21"/>
      <c r="B78" s="21"/>
      <c r="C78" s="181">
        <v>4</v>
      </c>
      <c r="D78" s="460" t="s">
        <v>444</v>
      </c>
      <c r="E78" s="460"/>
      <c r="F78" s="460"/>
      <c r="G78" s="460"/>
      <c r="H78" s="460"/>
      <c r="I78" s="460"/>
      <c r="J78" s="460"/>
      <c r="K78" s="460"/>
      <c r="L78" s="460"/>
      <c r="M78" s="460"/>
      <c r="N78" s="460"/>
      <c r="O78" s="461"/>
    </row>
    <row r="79" spans="1:22" ht="15" customHeight="1">
      <c r="A79" s="21"/>
      <c r="B79" s="21"/>
      <c r="C79" s="181"/>
      <c r="D79" s="182" t="s">
        <v>412</v>
      </c>
      <c r="E79" s="460" t="s">
        <v>312</v>
      </c>
      <c r="F79" s="460"/>
      <c r="G79" s="460"/>
      <c r="H79" s="460"/>
      <c r="I79" s="460"/>
      <c r="J79" s="460"/>
      <c r="K79" s="460"/>
      <c r="L79" s="460"/>
      <c r="M79" s="460"/>
      <c r="N79" s="460"/>
      <c r="O79" s="461"/>
    </row>
    <row r="80" spans="1:22" ht="15" customHeight="1">
      <c r="A80" s="21"/>
      <c r="B80" s="21"/>
      <c r="C80" s="181"/>
      <c r="D80" s="182" t="s">
        <v>413</v>
      </c>
      <c r="E80" s="460" t="s">
        <v>420</v>
      </c>
      <c r="F80" s="460"/>
      <c r="G80" s="460"/>
      <c r="H80" s="460"/>
      <c r="I80" s="460"/>
      <c r="J80" s="460"/>
      <c r="K80" s="460"/>
      <c r="L80" s="460"/>
      <c r="M80" s="460"/>
      <c r="N80" s="460"/>
      <c r="O80" s="461"/>
      <c r="Q80" s="260" t="s">
        <v>40</v>
      </c>
      <c r="U80"/>
      <c r="V80"/>
    </row>
    <row r="81" spans="1:28" ht="15" customHeight="1">
      <c r="A81" s="21"/>
      <c r="B81" s="21"/>
      <c r="C81" s="181"/>
      <c r="D81" s="182" t="s">
        <v>414</v>
      </c>
      <c r="E81" s="460" t="s">
        <v>421</v>
      </c>
      <c r="F81" s="460"/>
      <c r="G81" s="460"/>
      <c r="H81" s="460"/>
      <c r="I81" s="460"/>
      <c r="J81" s="460"/>
      <c r="K81" s="460"/>
      <c r="L81" s="460"/>
      <c r="M81" s="460"/>
      <c r="N81" s="460"/>
      <c r="O81" s="461"/>
      <c r="Q81" s="260" t="s">
        <v>41</v>
      </c>
      <c r="R81" s="1"/>
      <c r="T81" s="2"/>
      <c r="U81" s="2"/>
    </row>
    <row r="82" spans="1:28" ht="15" customHeight="1">
      <c r="A82" s="21"/>
      <c r="B82" s="21"/>
      <c r="C82" s="181"/>
      <c r="D82" s="182" t="s">
        <v>415</v>
      </c>
      <c r="E82" s="460" t="s">
        <v>422</v>
      </c>
      <c r="F82" s="460"/>
      <c r="G82" s="460"/>
      <c r="H82" s="460"/>
      <c r="I82" s="460"/>
      <c r="J82" s="460"/>
      <c r="K82" s="460"/>
      <c r="L82" s="460"/>
      <c r="M82" s="460"/>
      <c r="N82" s="460"/>
      <c r="O82" s="461"/>
      <c r="Q82" s="260" t="s">
        <v>42</v>
      </c>
      <c r="R82" s="1"/>
      <c r="T82" s="2"/>
      <c r="U82" s="2"/>
    </row>
    <row r="83" spans="1:28" ht="15" customHeight="1">
      <c r="A83" s="21"/>
      <c r="B83" s="21"/>
      <c r="C83" s="181"/>
      <c r="D83" s="182" t="s">
        <v>416</v>
      </c>
      <c r="E83" s="460" t="s">
        <v>423</v>
      </c>
      <c r="F83" s="460"/>
      <c r="G83" s="460"/>
      <c r="H83" s="460"/>
      <c r="I83" s="460"/>
      <c r="J83" s="460"/>
      <c r="K83" s="460"/>
      <c r="L83" s="460"/>
      <c r="M83" s="460"/>
      <c r="N83" s="460"/>
      <c r="O83" s="461"/>
      <c r="Q83" s="260" t="s">
        <v>44</v>
      </c>
      <c r="T83" s="2"/>
      <c r="U83" s="2"/>
    </row>
    <row r="84" spans="1:28" ht="15" customHeight="1">
      <c r="A84" s="21"/>
      <c r="B84" s="21"/>
      <c r="C84" s="181"/>
      <c r="D84" s="182" t="s">
        <v>417</v>
      </c>
      <c r="E84" s="460" t="s">
        <v>313</v>
      </c>
      <c r="F84" s="460"/>
      <c r="G84" s="460"/>
      <c r="H84" s="460"/>
      <c r="I84" s="460"/>
      <c r="J84" s="460"/>
      <c r="K84" s="460"/>
      <c r="L84" s="460"/>
      <c r="M84" s="460"/>
      <c r="N84" s="460"/>
      <c r="O84" s="461"/>
      <c r="Q84" s="260" t="s">
        <v>43</v>
      </c>
      <c r="T84" s="2"/>
      <c r="U84" s="2"/>
    </row>
    <row r="85" spans="1:28" ht="15" customHeight="1">
      <c r="A85" s="21"/>
      <c r="B85" s="21"/>
      <c r="C85" s="181"/>
      <c r="D85" s="182" t="s">
        <v>418</v>
      </c>
      <c r="E85" s="460" t="s">
        <v>424</v>
      </c>
      <c r="F85" s="460"/>
      <c r="G85" s="460"/>
      <c r="H85" s="460"/>
      <c r="I85" s="460"/>
      <c r="J85" s="460"/>
      <c r="K85" s="460"/>
      <c r="L85" s="460"/>
      <c r="M85" s="460"/>
      <c r="N85" s="460"/>
      <c r="O85" s="461"/>
      <c r="R85" s="38"/>
      <c r="T85" s="2"/>
      <c r="U85" s="2"/>
    </row>
    <row r="86" spans="1:28" ht="15" customHeight="1">
      <c r="A86" s="21"/>
      <c r="B86" s="21"/>
      <c r="C86" s="181"/>
      <c r="D86" s="182" t="s">
        <v>410</v>
      </c>
      <c r="E86" s="460" t="s">
        <v>425</v>
      </c>
      <c r="F86" s="460"/>
      <c r="G86" s="460"/>
      <c r="H86" s="460"/>
      <c r="I86" s="460"/>
      <c r="J86" s="460"/>
      <c r="K86" s="460"/>
      <c r="L86" s="460"/>
      <c r="M86" s="460"/>
      <c r="N86" s="460"/>
      <c r="O86" s="461"/>
      <c r="Q86" s="24"/>
      <c r="R86" s="24"/>
      <c r="S86" s="24"/>
      <c r="T86" s="24"/>
      <c r="U86" s="24"/>
      <c r="V86" s="24"/>
      <c r="W86" s="24"/>
      <c r="X86" s="24"/>
      <c r="Y86" s="24"/>
      <c r="Z86" s="24"/>
    </row>
    <row r="87" spans="1:28" ht="15" customHeight="1">
      <c r="A87" s="21"/>
      <c r="B87" s="21"/>
      <c r="C87" s="181"/>
      <c r="D87" s="182" t="s">
        <v>419</v>
      </c>
      <c r="E87" s="460" t="s">
        <v>426</v>
      </c>
      <c r="F87" s="460"/>
      <c r="G87" s="460"/>
      <c r="H87" s="460"/>
      <c r="I87" s="460"/>
      <c r="J87" s="460"/>
      <c r="K87" s="460"/>
      <c r="L87" s="460"/>
      <c r="M87" s="460"/>
      <c r="N87" s="460"/>
      <c r="O87" s="461"/>
      <c r="Q87" s="235"/>
      <c r="R87" s="235"/>
      <c r="S87" s="235"/>
      <c r="T87" s="235"/>
      <c r="U87" s="235"/>
      <c r="V87" s="235"/>
      <c r="W87" s="235"/>
      <c r="X87" s="235"/>
      <c r="Y87" s="235"/>
      <c r="Z87" s="235"/>
      <c r="AA87"/>
    </row>
    <row r="88" spans="1:28" ht="15" customHeight="1">
      <c r="A88" s="21"/>
      <c r="B88" s="21"/>
      <c r="C88" s="181"/>
      <c r="D88" s="182" t="s">
        <v>411</v>
      </c>
      <c r="E88" s="460" t="s">
        <v>314</v>
      </c>
      <c r="F88" s="460"/>
      <c r="G88" s="460"/>
      <c r="H88" s="460"/>
      <c r="I88" s="460"/>
      <c r="J88" s="460"/>
      <c r="K88" s="460"/>
      <c r="L88" s="460"/>
      <c r="M88" s="460"/>
      <c r="N88" s="460"/>
      <c r="O88" s="461"/>
      <c r="Q88" s="3"/>
      <c r="R88" s="3"/>
      <c r="S88" s="3"/>
      <c r="T88" s="3"/>
      <c r="U88" s="3"/>
      <c r="V88" s="3"/>
      <c r="W88" s="3"/>
      <c r="X88" s="3"/>
      <c r="Y88" s="3"/>
      <c r="AA88" s="91"/>
    </row>
    <row r="89" spans="1:28" ht="28.15" customHeight="1">
      <c r="A89" s="21"/>
      <c r="B89" s="21"/>
      <c r="C89" s="181"/>
      <c r="D89" s="182" t="s">
        <v>308</v>
      </c>
      <c r="E89" s="460" t="s">
        <v>407</v>
      </c>
      <c r="F89" s="460"/>
      <c r="G89" s="460"/>
      <c r="H89" s="460"/>
      <c r="I89" s="460"/>
      <c r="J89" s="460"/>
      <c r="K89" s="460"/>
      <c r="L89" s="460"/>
      <c r="M89" s="460"/>
      <c r="N89" s="460"/>
      <c r="O89" s="461"/>
      <c r="Q89" s="3"/>
      <c r="R89" s="3"/>
      <c r="S89" s="3"/>
      <c r="T89" s="3"/>
      <c r="U89" s="91"/>
      <c r="V89" s="3"/>
      <c r="W89" s="3"/>
      <c r="X89" s="3"/>
      <c r="Y89" s="3"/>
      <c r="AA89" s="91"/>
    </row>
    <row r="90" spans="1:28" ht="15" customHeight="1">
      <c r="A90" s="21"/>
      <c r="B90" s="21"/>
      <c r="C90" s="181"/>
      <c r="D90" s="182" t="s">
        <v>309</v>
      </c>
      <c r="E90" s="460" t="s">
        <v>315</v>
      </c>
      <c r="F90" s="460"/>
      <c r="G90" s="460"/>
      <c r="H90" s="460"/>
      <c r="I90" s="460"/>
      <c r="J90" s="460"/>
      <c r="K90" s="460"/>
      <c r="L90" s="460"/>
      <c r="M90" s="460"/>
      <c r="N90" s="460"/>
      <c r="O90" s="461"/>
      <c r="Q90" s="91"/>
      <c r="R90" s="3"/>
      <c r="S90" s="3"/>
      <c r="T90" s="3"/>
      <c r="U90" s="3"/>
      <c r="V90" s="3"/>
      <c r="W90" s="3"/>
      <c r="X90" s="3"/>
      <c r="Y90" s="3"/>
      <c r="AA90" s="91"/>
      <c r="AB90" s="236"/>
    </row>
    <row r="91" spans="1:28" ht="28.15" customHeight="1">
      <c r="A91" s="21"/>
      <c r="B91" s="21"/>
      <c r="C91" s="181"/>
      <c r="D91" s="182" t="s">
        <v>310</v>
      </c>
      <c r="E91" s="460" t="s">
        <v>408</v>
      </c>
      <c r="F91" s="460"/>
      <c r="G91" s="460"/>
      <c r="H91" s="460"/>
      <c r="I91" s="460"/>
      <c r="J91" s="460"/>
      <c r="K91" s="460"/>
      <c r="L91" s="460"/>
      <c r="M91" s="460"/>
      <c r="N91" s="460"/>
      <c r="O91" s="461"/>
      <c r="Q91" s="3"/>
      <c r="R91" s="3"/>
      <c r="S91" s="3"/>
      <c r="T91" s="3"/>
      <c r="U91" s="91"/>
      <c r="V91" s="3"/>
      <c r="W91" s="3"/>
      <c r="X91" s="3"/>
      <c r="Y91" s="3"/>
      <c r="Z91" s="3"/>
      <c r="AA91" s="91"/>
    </row>
    <row r="92" spans="1:28" ht="28.15" customHeight="1">
      <c r="A92" s="21"/>
      <c r="B92" s="21"/>
      <c r="C92" s="181"/>
      <c r="D92" s="182" t="s">
        <v>311</v>
      </c>
      <c r="E92" s="460" t="s">
        <v>316</v>
      </c>
      <c r="F92" s="460"/>
      <c r="G92" s="460"/>
      <c r="H92" s="460"/>
      <c r="I92" s="460"/>
      <c r="J92" s="460"/>
      <c r="K92" s="460"/>
      <c r="L92" s="460"/>
      <c r="M92" s="460"/>
      <c r="N92" s="460"/>
      <c r="O92" s="461"/>
      <c r="Q92" s="3"/>
      <c r="R92" s="3"/>
      <c r="S92" s="3"/>
      <c r="T92" s="3"/>
      <c r="U92" s="3"/>
      <c r="V92" s="3"/>
      <c r="W92" s="3"/>
      <c r="X92" s="3"/>
      <c r="Y92" s="3"/>
      <c r="Z92" s="3"/>
      <c r="AA92" s="3"/>
    </row>
    <row r="93" spans="1:28" ht="28.15" customHeight="1">
      <c r="A93" s="21"/>
      <c r="B93" s="21"/>
      <c r="C93" s="181">
        <v>5</v>
      </c>
      <c r="D93" s="460" t="s">
        <v>386</v>
      </c>
      <c r="E93" s="460"/>
      <c r="F93" s="460"/>
      <c r="G93" s="460"/>
      <c r="H93" s="460"/>
      <c r="I93" s="460"/>
      <c r="J93" s="460"/>
      <c r="K93" s="460"/>
      <c r="L93" s="460"/>
      <c r="M93" s="460"/>
      <c r="N93" s="460"/>
      <c r="O93" s="461"/>
      <c r="Q93" s="3"/>
      <c r="R93" s="3"/>
      <c r="S93" s="3"/>
      <c r="T93" s="3"/>
      <c r="U93" s="3"/>
      <c r="V93" s="3"/>
      <c r="W93" s="3"/>
      <c r="X93" s="3"/>
      <c r="Y93" s="3"/>
      <c r="Z93" s="3"/>
      <c r="AA93" s="3"/>
    </row>
    <row r="94" spans="1:28" ht="15" customHeight="1">
      <c r="A94" s="21"/>
      <c r="B94" s="21"/>
      <c r="C94" s="181">
        <v>6</v>
      </c>
      <c r="D94" s="460" t="s">
        <v>385</v>
      </c>
      <c r="E94" s="460"/>
      <c r="F94" s="460"/>
      <c r="G94" s="460"/>
      <c r="H94" s="460"/>
      <c r="I94" s="460"/>
      <c r="J94" s="460"/>
      <c r="K94" s="460"/>
      <c r="L94" s="460"/>
      <c r="M94" s="460"/>
      <c r="N94" s="460"/>
      <c r="O94" s="461"/>
      <c r="Q94"/>
      <c r="R94"/>
      <c r="S94"/>
      <c r="T94"/>
      <c r="U94"/>
      <c r="V94"/>
      <c r="W94"/>
      <c r="X94"/>
      <c r="Y94"/>
      <c r="Z94"/>
    </row>
    <row r="95" spans="1:28" ht="13.15" customHeight="1">
      <c r="C95" s="183"/>
      <c r="D95" s="36"/>
      <c r="E95" s="36"/>
      <c r="F95" s="36"/>
      <c r="G95" s="36"/>
      <c r="H95" s="36"/>
      <c r="I95" s="36"/>
      <c r="J95" s="36"/>
      <c r="K95" s="36"/>
      <c r="L95" s="36"/>
      <c r="M95" s="36"/>
      <c r="N95" s="36"/>
      <c r="O95" s="37"/>
      <c r="Q95" s="261" t="s">
        <v>45</v>
      </c>
      <c r="R95" s="261" t="s">
        <v>100</v>
      </c>
      <c r="S95"/>
      <c r="T95"/>
      <c r="U95"/>
      <c r="V95"/>
      <c r="W95"/>
      <c r="X95"/>
      <c r="Y95"/>
      <c r="Z95"/>
    </row>
    <row r="96" spans="1:28" ht="13.5">
      <c r="Q96" s="261" t="s">
        <v>98</v>
      </c>
      <c r="R96" s="263" t="s">
        <v>336</v>
      </c>
      <c r="S96"/>
      <c r="T96"/>
      <c r="U96"/>
      <c r="V96"/>
      <c r="W96"/>
      <c r="X96"/>
      <c r="Y96"/>
      <c r="Z96"/>
    </row>
    <row r="97" spans="17:26" ht="13.5">
      <c r="Q97" s="261"/>
      <c r="R97"/>
      <c r="S97"/>
      <c r="T97"/>
      <c r="U97"/>
      <c r="V97"/>
      <c r="W97"/>
      <c r="X97"/>
      <c r="Y97"/>
      <c r="Z97"/>
    </row>
    <row r="98" spans="17:26" ht="13.5">
      <c r="Q98" s="261" t="s">
        <v>114</v>
      </c>
      <c r="R98"/>
    </row>
    <row r="99" spans="17:26" ht="13.5">
      <c r="Q99" s="261" t="s">
        <v>115</v>
      </c>
      <c r="R99"/>
    </row>
    <row r="100" spans="17:26" ht="13.5">
      <c r="Q100" s="261" t="s">
        <v>116</v>
      </c>
      <c r="R100"/>
    </row>
    <row r="101" spans="17:26" ht="13.5">
      <c r="Q101" s="261" t="s">
        <v>117</v>
      </c>
      <c r="R101"/>
    </row>
    <row r="102" spans="17:26" ht="13.5">
      <c r="Q102" s="261" t="s">
        <v>118</v>
      </c>
      <c r="R102"/>
    </row>
    <row r="103" spans="17:26" ht="13.5">
      <c r="Q103" s="261" t="s">
        <v>119</v>
      </c>
    </row>
    <row r="104" spans="17:26" ht="13.5">
      <c r="Q104" s="261" t="s">
        <v>120</v>
      </c>
    </row>
    <row r="105" spans="17:26" ht="13.5">
      <c r="Q105" s="261" t="s">
        <v>121</v>
      </c>
    </row>
    <row r="106" spans="17:26" ht="13.5">
      <c r="Q106" s="261" t="s">
        <v>122</v>
      </c>
    </row>
    <row r="107" spans="17:26" ht="13.5">
      <c r="Q107" s="261" t="s">
        <v>125</v>
      </c>
    </row>
    <row r="108" spans="17:26" ht="13.5">
      <c r="Q108" s="261" t="s">
        <v>126</v>
      </c>
    </row>
    <row r="109" spans="17:26" ht="13.5">
      <c r="Q109" s="261" t="s">
        <v>127</v>
      </c>
    </row>
    <row r="110" spans="17:26" ht="13.5">
      <c r="Q110" s="261" t="s">
        <v>128</v>
      </c>
    </row>
    <row r="111" spans="17:26" ht="13.5">
      <c r="Q111" s="261" t="s">
        <v>129</v>
      </c>
    </row>
    <row r="112" spans="17:26" ht="13.5">
      <c r="Q112" s="261" t="s">
        <v>130</v>
      </c>
    </row>
    <row r="113" spans="17:17" ht="13.5">
      <c r="Q113" s="261" t="s">
        <v>123</v>
      </c>
    </row>
    <row r="114" spans="17:17" ht="13.5">
      <c r="Q114" s="261" t="s">
        <v>131</v>
      </c>
    </row>
    <row r="115" spans="17:17" ht="13.5">
      <c r="Q115" s="261" t="s">
        <v>132</v>
      </c>
    </row>
    <row r="116" spans="17:17" ht="13.5">
      <c r="Q116" s="261" t="s">
        <v>133</v>
      </c>
    </row>
    <row r="117" spans="17:17" ht="13.5">
      <c r="Q117" s="261" t="s">
        <v>134</v>
      </c>
    </row>
    <row r="118" spans="17:17" ht="13.5">
      <c r="Q118" s="261" t="s">
        <v>135</v>
      </c>
    </row>
    <row r="119" spans="17:17" ht="13.5">
      <c r="Q119" s="261" t="s">
        <v>136</v>
      </c>
    </row>
    <row r="120" spans="17:17" ht="13.5">
      <c r="Q120" s="261" t="s">
        <v>137</v>
      </c>
    </row>
    <row r="121" spans="17:17" ht="13.5">
      <c r="Q121" s="261" t="s">
        <v>138</v>
      </c>
    </row>
    <row r="122" spans="17:17" ht="13.5">
      <c r="Q122" s="261" t="s">
        <v>139</v>
      </c>
    </row>
    <row r="123" spans="17:17" ht="13.5">
      <c r="Q123" s="261" t="s">
        <v>140</v>
      </c>
    </row>
    <row r="124" spans="17:17" ht="13.5">
      <c r="Q124" s="261" t="s">
        <v>141</v>
      </c>
    </row>
    <row r="125" spans="17:17" ht="13.5">
      <c r="Q125" s="261" t="s">
        <v>124</v>
      </c>
    </row>
    <row r="126" spans="17:17" ht="13.5">
      <c r="Q126" s="261" t="s">
        <v>142</v>
      </c>
    </row>
    <row r="127" spans="17:17" ht="13.5">
      <c r="Q127" s="261" t="s">
        <v>143</v>
      </c>
    </row>
    <row r="128" spans="17:17" ht="13.5">
      <c r="Q128" s="261" t="s">
        <v>144</v>
      </c>
    </row>
    <row r="129" spans="17:17" ht="13.5">
      <c r="Q129" s="261" t="s">
        <v>145</v>
      </c>
    </row>
    <row r="130" spans="17:17" ht="13.5">
      <c r="Q130" s="261" t="s">
        <v>146</v>
      </c>
    </row>
    <row r="131" spans="17:17" ht="13.5">
      <c r="Q131" s="261" t="s">
        <v>147</v>
      </c>
    </row>
    <row r="132" spans="17:17" ht="13.5">
      <c r="Q132" s="262" t="s">
        <v>148</v>
      </c>
    </row>
    <row r="133" spans="17:17" ht="13.5">
      <c r="Q133" s="262" t="s">
        <v>149</v>
      </c>
    </row>
    <row r="134" spans="17:17" ht="13.5">
      <c r="Q134" s="262" t="s">
        <v>150</v>
      </c>
    </row>
    <row r="135" spans="17:17" ht="13.5">
      <c r="Q135" s="262" t="s">
        <v>151</v>
      </c>
    </row>
    <row r="136" spans="17:17" ht="13.5">
      <c r="Q136" s="262" t="s">
        <v>152</v>
      </c>
    </row>
    <row r="137" spans="17:17" ht="13.5">
      <c r="Q137" s="262" t="s">
        <v>153</v>
      </c>
    </row>
    <row r="138" spans="17:17" ht="13.5">
      <c r="Q138" s="262" t="s">
        <v>361</v>
      </c>
    </row>
    <row r="139" spans="17:17" ht="13.5">
      <c r="Q139" s="262" t="s">
        <v>359</v>
      </c>
    </row>
    <row r="140" spans="17:17" ht="13.5">
      <c r="Q140" s="262" t="s">
        <v>360</v>
      </c>
    </row>
    <row r="141" spans="17:17">
      <c r="Q141" s="260"/>
    </row>
    <row r="142" spans="17:17" ht="13.5">
      <c r="Q142" s="261" t="s">
        <v>157</v>
      </c>
    </row>
    <row r="143" spans="17:17">
      <c r="Q143" s="260" t="s">
        <v>154</v>
      </c>
    </row>
    <row r="144" spans="17:17">
      <c r="Q144" s="21" t="s">
        <v>156</v>
      </c>
    </row>
  </sheetData>
  <sheetProtection algorithmName="SHA-512" hashValue="fim0u+qeH0qjEF4Hae6jgscwzQ3RsVzjSIZUdIpzaLNLcotb+qbD4SgtMrPAlq9sbZqwLZ6z0ePfU9joIq5F6w==" saltValue="MpUKhVFDt7bU8Bww3b6sxg==" spinCount="100000" sheet="1" objects="1" scenarios="1"/>
  <mergeCells count="87">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 ref="M50:N50"/>
    <mergeCell ref="C29:O29"/>
    <mergeCell ref="C49:E50"/>
    <mergeCell ref="J39:O39"/>
    <mergeCell ref="C31:O32"/>
    <mergeCell ref="L34:O34"/>
    <mergeCell ref="C45:O45"/>
    <mergeCell ref="M48:O48"/>
    <mergeCell ref="N49:O49"/>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F52:I52"/>
    <mergeCell ref="L52:O52"/>
    <mergeCell ref="F53:H53"/>
    <mergeCell ref="I53:K53"/>
    <mergeCell ref="L53:M53"/>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F36" xr:uid="{00000000-0002-0000-0000-000001000000}">
      <formula1>$Q$80:$Q$84</formula1>
    </dataValidation>
    <dataValidation type="list" allowBlank="1" showInputMessage="1" showErrorMessage="1" sqref="N28:O28" xr:uid="{00000000-0002-0000-0000-000002000000}">
      <formula1>$Q$143:$Q$144</formula1>
    </dataValidation>
    <dataValidation type="list" allowBlank="1" showInputMessage="1" showErrorMessage="1" sqref="F52:I52" xr:uid="{65E4A0F7-48AF-40E5-A26A-B6E2C2D89F56}">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3"/>
      <c r="AA6" s="83"/>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210</v>
      </c>
      <c r="E7" s="638"/>
      <c r="F7" s="638"/>
      <c r="G7" s="638"/>
      <c r="H7" s="638"/>
      <c r="I7" s="639"/>
      <c r="J7" s="143"/>
      <c r="K7" s="53"/>
      <c r="L7" s="156"/>
      <c r="M7" s="673" t="s">
        <v>107</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qNAM9GtJs/wfLQDDLKEAqgamUgNqHKBUuE/2ugzJRlYb9uLaKUPV9uveXWWE8QKS003eEcG5NXVY1jLdg+gMw==" saltValue="xcO3QmoLOC/k+VyxTNzJE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9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211</v>
      </c>
      <c r="E7" s="638"/>
      <c r="F7" s="638"/>
      <c r="G7" s="638"/>
      <c r="H7" s="638"/>
      <c r="I7" s="639"/>
      <c r="J7" s="143"/>
      <c r="K7" s="53"/>
      <c r="L7" s="156"/>
      <c r="M7" s="673" t="s">
        <v>108</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HDbd8Qxp5g4mZWsE9D/sy/uwfLsfITjjjvvkVicQAOV2hQaqSfYixwKt3ziVABMPs75s0YBnyM4aqfymJVqeVA==" saltValue="MXEcjZ9/5HToG1DXYTwJng=="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A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212</v>
      </c>
      <c r="E7" s="638"/>
      <c r="F7" s="638"/>
      <c r="G7" s="638"/>
      <c r="H7" s="638"/>
      <c r="I7" s="639"/>
      <c r="J7" s="143"/>
      <c r="K7" s="53"/>
      <c r="L7" s="156"/>
      <c r="M7" s="673" t="s">
        <v>92</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SjjRREkQYXihlPtexfsmiuGgCPvjMTFX8jbm6GVLN6qeGauraEtvQHQ/jve7H/QbTxuYnOmx9zoQUbuSfOEKA==" saltValue="A9QPJuRW2pYsgjECdmN9Bg=="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B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213</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LwVSQ3XF9HEgx6m5ad+c+TtC8gPAkcUJ9ds6buPi3RAgX+wpsIPmgSXxDUf6NaNSn2SEFk/K+du1ta4of2yihA==" saltValue="9E7t4YmNfvbBkjqXCI+Lm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C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topLeftCell="A19"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214</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58.3</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62.2</v>
      </c>
      <c r="E24" s="629"/>
      <c r="F24" s="629"/>
      <c r="G24" s="194" t="s">
        <v>198</v>
      </c>
      <c r="H24" s="607">
        <f>+F12</f>
        <v>58.3</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58.3</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58.3</v>
      </c>
      <c r="Q27" s="612"/>
      <c r="R27" s="612"/>
      <c r="S27" s="612"/>
      <c r="T27" s="44" t="s">
        <v>38</v>
      </c>
      <c r="U27" s="64"/>
      <c r="V27" s="64"/>
      <c r="Y27" s="62" t="s">
        <v>39</v>
      </c>
      <c r="Z27" s="65"/>
      <c r="AH27" s="53"/>
      <c r="AI27" s="53"/>
      <c r="AJ27" s="53"/>
      <c r="AK27" s="53"/>
      <c r="AL27" s="575">
        <f>+AH18+P27</f>
        <v>58.3</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58.3</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62.2</v>
      </c>
      <c r="E29" s="629"/>
      <c r="F29" s="629"/>
      <c r="G29" s="194" t="s">
        <v>198</v>
      </c>
      <c r="H29" s="607">
        <f>+AL27</f>
        <v>58.3</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58.3</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62.2</v>
      </c>
      <c r="E31" s="629"/>
      <c r="F31" s="629"/>
      <c r="G31" s="194" t="s">
        <v>198</v>
      </c>
      <c r="H31" s="607">
        <f>+AS24</f>
        <v>58.3</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dJvFnWyt9zGZjr14hWgriVd6/iHSMMsI+eGPUOHMtqUx3lmGbZSACQHBE2PKr51B7mF6xMvLIfbo9cwzCMERg==" saltValue="uXXnxpSHwSR+bpAfdsjrT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D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topLeftCell="A15"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215</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15.3</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15.3</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15.3</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52TNrK645TNIVJdaG1oNn0YjjF5NaqDQ/dAUlAgZBbkSkklZup8P5rCWtRVVdfkK8dsWSFWC7vtaei/IeluhmA==" saltValue="5DlXTyErITOLhccYruT/E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E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216</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K45DRS2EoiyRXTvYwUKkSq5HxWfQLC9wWQJJCQrs+WU2lL+14+UBssPyLx3DsS/Swdgdre9o1HF3Gpbd0yBHEg==" saltValue="9s5hvI3NUT6z8OHPvvJz+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F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topLeftCell="A21"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217</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11921.1</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25266.799999999999</v>
      </c>
      <c r="E24" s="629"/>
      <c r="F24" s="629"/>
      <c r="G24" s="194" t="s">
        <v>198</v>
      </c>
      <c r="H24" s="607">
        <f>+F12</f>
        <v>11921.1</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11921.1</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11921.1</v>
      </c>
      <c r="Q27" s="612"/>
      <c r="R27" s="612"/>
      <c r="S27" s="612"/>
      <c r="T27" s="44" t="s">
        <v>38</v>
      </c>
      <c r="U27" s="64"/>
      <c r="V27" s="64"/>
      <c r="Y27" s="62" t="s">
        <v>39</v>
      </c>
      <c r="Z27" s="65"/>
      <c r="AH27" s="53"/>
      <c r="AI27" s="53"/>
      <c r="AJ27" s="53"/>
      <c r="AK27" s="53"/>
      <c r="AL27" s="575">
        <f>+AH18+P27</f>
        <v>11921.1</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11921.1</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25266.799999999999</v>
      </c>
      <c r="E29" s="629"/>
      <c r="F29" s="629"/>
      <c r="G29" s="194" t="s">
        <v>198</v>
      </c>
      <c r="H29" s="607">
        <f>+AL27</f>
        <v>11921.1</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8283.5</v>
      </c>
      <c r="E30" s="629"/>
      <c r="F30" s="629"/>
      <c r="G30" s="194" t="s">
        <v>198</v>
      </c>
      <c r="H30" s="607">
        <f>+AL30</f>
        <v>5233.8999999999996</v>
      </c>
      <c r="I30" s="608"/>
      <c r="J30" s="194" t="s">
        <v>198</v>
      </c>
      <c r="M30" s="581"/>
      <c r="P30" s="56"/>
      <c r="R30" s="611">
        <f>+ROUND(AA28,1)+ROUND(AA29,1)+ROUND(AA30,1)</f>
        <v>11921.1</v>
      </c>
      <c r="S30" s="612"/>
      <c r="T30" s="612"/>
      <c r="U30" s="612"/>
      <c r="V30" s="44" t="s">
        <v>16</v>
      </c>
      <c r="Y30" s="613" t="s">
        <v>186</v>
      </c>
      <c r="Z30" s="614"/>
      <c r="AA30" s="569"/>
      <c r="AB30" s="570"/>
      <c r="AC30" s="570"/>
      <c r="AD30" s="570"/>
      <c r="AE30" s="570"/>
      <c r="AF30" s="44" t="s">
        <v>13</v>
      </c>
      <c r="AL30" s="561">
        <v>5233.8999999999996</v>
      </c>
      <c r="AM30" s="562"/>
      <c r="AN30" s="562"/>
      <c r="AO30" s="562"/>
      <c r="AP30" s="52" t="s">
        <v>13</v>
      </c>
      <c r="AS30" s="606"/>
      <c r="AT30" s="603"/>
      <c r="AU30" s="603"/>
      <c r="AV30" s="604"/>
      <c r="AW30" s="405"/>
    </row>
    <row r="31" spans="2:49" ht="27" customHeight="1" thickTop="1" thickBot="1">
      <c r="B31" s="640" t="s">
        <v>226</v>
      </c>
      <c r="C31" s="641"/>
      <c r="D31" s="629">
        <v>25266.799999999999</v>
      </c>
      <c r="E31" s="629"/>
      <c r="F31" s="629"/>
      <c r="G31" s="194" t="s">
        <v>198</v>
      </c>
      <c r="H31" s="607">
        <f>+AS24</f>
        <v>11921.1</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Q6pFnxCDO9mKjdookiOE/IOqgpLWlW0Y5g4jOY5EDRDlSP/fgmJybrfh1gjX96qgtfBizUNt8cvKIR6ueoPcA==" saltValue="5dQskOOWNGFDBCivWGYWg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0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218</v>
      </c>
      <c r="E7" s="638"/>
      <c r="F7" s="638"/>
      <c r="G7" s="638"/>
      <c r="H7" s="638"/>
      <c r="I7" s="639"/>
      <c r="J7" s="143"/>
      <c r="K7" s="53"/>
      <c r="L7" s="156"/>
      <c r="M7" s="673" t="s">
        <v>109</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GMkrRzp0J8bmSVhTbgH5JVc9fzQwZFxRa5Ot58ZRA2lZzYsvlStdsQzDp4DATOF33vH0RrO6Rowcr5EM+frsDw==" saltValue="TetzcoWKlQRCNq6hL3K4hQ==" spinCount="100000" sheet="1" objects="1" scenarios="1"/>
  <mergeCells count="113">
    <mergeCell ref="Y28:Z28"/>
    <mergeCell ref="AE17:AE21"/>
    <mergeCell ref="H30:I30"/>
    <mergeCell ref="B30:C30"/>
    <mergeCell ref="D32:F32"/>
    <mergeCell ref="B25:C25"/>
    <mergeCell ref="B24:C24"/>
    <mergeCell ref="P24:S24"/>
    <mergeCell ref="H23:J23"/>
    <mergeCell ref="H24:I24"/>
    <mergeCell ref="U23:X23"/>
    <mergeCell ref="Q26:T26"/>
    <mergeCell ref="H25:I25"/>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s>
  <phoneticPr fontId="3"/>
  <dataValidations count="3">
    <dataValidation type="custom" allowBlank="1" showInputMessage="1" showErrorMessage="1" error="入力は少数第1位までにして下さい。" sqref="AU13:AU14" xr:uid="{00000000-0002-0000-1100-000000000000}">
      <formula1>AU13=ROUND(AU13,1)</formula1>
    </dataValidation>
    <dataValidation type="custom" allowBlank="1" showInputMessage="1" showErrorMessage="1" sqref="H24:H33" xr:uid="{00000000-0002-0000-1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563" t="s">
        <v>89</v>
      </c>
      <c r="C7" s="564"/>
      <c r="D7" s="637" t="s">
        <v>219</v>
      </c>
      <c r="E7" s="638"/>
      <c r="F7" s="638"/>
      <c r="G7" s="638"/>
      <c r="H7" s="638"/>
      <c r="I7" s="639"/>
      <c r="J7" s="143"/>
      <c r="K7" s="53"/>
      <c r="L7" s="156"/>
      <c r="M7" s="673" t="s">
        <v>110</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ouLKT3PZci+5RCDK38SO04BplL3db9MlDud9qhoVlzA6Sjf47SA3Gp1LpaBwnqwO4QkIPO+Z/qnRab7oDVd4SA==" saltValue="gLOTqCP6Jldx9TsdsW4MNw=="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1200-000000000000}">
      <formula1>AU13=ROUND(AU13,1)</formula1>
    </dataValidation>
    <dataValidation type="custom" allowBlank="1" showInputMessage="1" showErrorMessage="1" sqref="H24:H33" xr:uid="{00000000-0002-0000-1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election activeCell="C13" sqref="C1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0" width="9" style="40"/>
    <col min="51" max="51" width="49.75" style="40" bestFit="1" customWidth="1"/>
    <col min="52" max="53" width="9" style="40"/>
    <col min="54" max="54" width="54.5" style="40" bestFit="1" customWidth="1"/>
    <col min="55" max="55" width="13" style="40" bestFit="1" customWidth="1"/>
    <col min="56" max="56" width="24.375" style="40" bestFit="1" customWidth="1"/>
    <col min="57" max="58" width="9" style="40"/>
    <col min="59" max="59" width="16.25" style="40" customWidth="1"/>
    <col min="60" max="16384" width="9" style="40"/>
  </cols>
  <sheetData>
    <row r="1" spans="2:49" ht="27" customHeight="1">
      <c r="F1" s="39"/>
      <c r="S1" s="85" t="s">
        <v>93</v>
      </c>
      <c r="T1" s="85" t="s">
        <v>283</v>
      </c>
    </row>
    <row r="2" spans="2:49" ht="12" customHeight="1" thickBot="1">
      <c r="B2" s="646" t="s">
        <v>273</v>
      </c>
      <c r="C2" s="646"/>
      <c r="D2" s="646"/>
      <c r="E2" s="646"/>
      <c r="F2" s="646"/>
      <c r="G2" s="646"/>
      <c r="H2" s="646"/>
      <c r="I2"/>
      <c r="J2"/>
      <c r="K2"/>
      <c r="L2"/>
      <c r="M2"/>
      <c r="N2"/>
      <c r="O2"/>
      <c r="P2"/>
      <c r="Q2"/>
      <c r="R2"/>
      <c r="S2"/>
      <c r="T2"/>
      <c r="U2"/>
      <c r="V2"/>
      <c r="W2"/>
      <c r="X2"/>
      <c r="Y2"/>
      <c r="Z2" s="41"/>
      <c r="AA2" s="41"/>
      <c r="AB2" s="41"/>
      <c r="AC2" s="41"/>
      <c r="AD2" s="41"/>
      <c r="AE2" s="41"/>
      <c r="AF2" s="41"/>
      <c r="AG2" s="41"/>
      <c r="AH2" s="41"/>
      <c r="AI2" s="41"/>
      <c r="AJ2" s="41"/>
      <c r="AK2" s="41"/>
      <c r="AL2" s="41"/>
      <c r="AM2" s="41"/>
      <c r="AN2" s="41"/>
      <c r="AO2" s="41"/>
      <c r="AP2" s="41"/>
      <c r="AQ2" s="41"/>
      <c r="AR2" s="41"/>
      <c r="AS2" s="41"/>
      <c r="AT2" s="41"/>
      <c r="AU2" s="119"/>
      <c r="AV2" s="115"/>
      <c r="AW2" s="404"/>
    </row>
    <row r="3" spans="2:49" ht="13.15" customHeight="1">
      <c r="B3" s="646"/>
      <c r="C3" s="646"/>
      <c r="D3" s="646"/>
      <c r="E3" s="646"/>
      <c r="F3" s="646"/>
      <c r="G3" s="646"/>
      <c r="H3" s="646"/>
      <c r="I3"/>
      <c r="J3"/>
      <c r="K3"/>
      <c r="L3"/>
      <c r="M3"/>
      <c r="N3"/>
      <c r="O3"/>
      <c r="P3"/>
      <c r="Q3"/>
      <c r="R3"/>
      <c r="S3"/>
      <c r="T3"/>
      <c r="U3"/>
      <c r="V3"/>
      <c r="W3"/>
      <c r="X3"/>
      <c r="Y3"/>
      <c r="Z3" s="42"/>
      <c r="AA3" s="42"/>
      <c r="AB3" s="615"/>
      <c r="AC3" s="616"/>
      <c r="AD3" s="616"/>
      <c r="AE3" s="86"/>
      <c r="AF3" s="108"/>
      <c r="AG3" s="108"/>
      <c r="AH3" s="108"/>
      <c r="AI3" s="108"/>
      <c r="AJ3" s="108"/>
      <c r="AK3" s="108"/>
      <c r="AL3" s="108"/>
      <c r="AM3" s="108"/>
      <c r="AN3" s="108"/>
      <c r="AO3" s="108"/>
      <c r="AP3" s="617" t="s">
        <v>328</v>
      </c>
      <c r="AQ3" s="618"/>
      <c r="AR3" s="619"/>
      <c r="AS3" s="623" t="s">
        <v>0</v>
      </c>
      <c r="AT3" s="624"/>
      <c r="AU3" s="118" t="s">
        <v>113</v>
      </c>
      <c r="AV3" s="116"/>
      <c r="AW3" s="404"/>
    </row>
    <row r="4" spans="2:49" ht="14.25" thickBot="1">
      <c r="C4"/>
      <c r="F4"/>
      <c r="G4"/>
      <c r="H4"/>
      <c r="I4"/>
      <c r="J4"/>
      <c r="K4"/>
      <c r="L4"/>
      <c r="M4"/>
      <c r="N4"/>
      <c r="O4"/>
      <c r="P4"/>
      <c r="Q4"/>
      <c r="R4"/>
      <c r="S4"/>
      <c r="T4"/>
      <c r="U4"/>
      <c r="V4"/>
      <c r="W4"/>
      <c r="X4"/>
      <c r="Y4"/>
      <c r="Z4" s="42"/>
      <c r="AA4" s="42"/>
      <c r="AB4" s="109"/>
      <c r="AC4" s="106"/>
      <c r="AD4" s="106"/>
      <c r="AE4" s="86"/>
      <c r="AF4" s="108"/>
      <c r="AG4" s="108"/>
      <c r="AH4" s="108"/>
      <c r="AI4" s="108"/>
      <c r="AJ4" s="108"/>
      <c r="AK4" s="108"/>
      <c r="AL4" s="108"/>
      <c r="AM4" s="108"/>
      <c r="AN4" s="108"/>
      <c r="AO4" s="108"/>
      <c r="AP4" s="620"/>
      <c r="AQ4" s="621"/>
      <c r="AR4" s="622"/>
      <c r="AS4" s="625" t="str">
        <f>+表紙!N28</f>
        <v>○</v>
      </c>
      <c r="AT4" s="626"/>
      <c r="AU4" s="273" t="str">
        <f>+表紙!O28</f>
        <v>　</v>
      </c>
      <c r="AV4" s="116"/>
      <c r="AW4" s="404"/>
    </row>
    <row r="5" spans="2:49" ht="15" customHeight="1">
      <c r="B5" s="153" t="s">
        <v>102</v>
      </c>
      <c r="C5" s="153"/>
      <c r="F5" s="153"/>
      <c r="G5" s="106"/>
      <c r="H5" s="106"/>
      <c r="I5" s="106"/>
      <c r="J5" s="106"/>
      <c r="K5" s="106"/>
      <c r="L5" s="106"/>
      <c r="M5" s="42"/>
      <c r="N5" s="42"/>
      <c r="O5" s="42"/>
      <c r="P5" s="42"/>
      <c r="Q5" s="42"/>
      <c r="R5" s="42"/>
      <c r="S5" s="42"/>
      <c r="T5" s="42"/>
      <c r="U5" s="42"/>
      <c r="V5" s="42"/>
      <c r="W5" s="42"/>
      <c r="X5" s="42"/>
      <c r="Y5" s="42"/>
      <c r="Z5" s="634" t="s">
        <v>101</v>
      </c>
      <c r="AA5" s="634"/>
      <c r="AB5" s="635"/>
      <c r="AC5" s="635"/>
      <c r="AD5" s="635"/>
      <c r="AE5" s="86" t="s">
        <v>95</v>
      </c>
      <c r="AF5" s="656" t="str">
        <f>+表紙!F47</f>
        <v>横浜建設株式会社</v>
      </c>
      <c r="AG5" s="656"/>
      <c r="AH5" s="656"/>
      <c r="AI5" s="656"/>
      <c r="AJ5" s="656"/>
      <c r="AK5" s="656"/>
      <c r="AL5" s="656"/>
      <c r="AM5" s="656"/>
      <c r="AN5" s="656"/>
      <c r="AO5" s="656"/>
      <c r="AP5" s="656"/>
      <c r="AQ5" s="656"/>
      <c r="AR5" s="656"/>
      <c r="AS5" s="656"/>
      <c r="AT5" s="656"/>
      <c r="AU5" s="656"/>
      <c r="AV5" s="241"/>
      <c r="AW5" s="404"/>
    </row>
    <row r="6" spans="2:49" ht="24.75" customHeight="1" thickBot="1">
      <c r="B6" s="155" t="s">
        <v>445</v>
      </c>
      <c r="C6" s="155"/>
      <c r="F6" s="155"/>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4"/>
    </row>
    <row r="7" spans="2:49" ht="28.15" customHeight="1" thickBot="1">
      <c r="B7" s="563" t="s">
        <v>89</v>
      </c>
      <c r="C7" s="564"/>
      <c r="D7" s="637" t="s">
        <v>329</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4"/>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4"/>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4"/>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6"/>
      <c r="AE10" s="591"/>
      <c r="AF10" s="56"/>
      <c r="AN10" s="53"/>
      <c r="AO10" s="53"/>
      <c r="AP10" s="53"/>
      <c r="AQ10" s="53"/>
      <c r="AR10" s="53"/>
      <c r="AS10"/>
      <c r="AT10"/>
      <c r="AU10"/>
      <c r="AV10"/>
      <c r="AW10" s="404"/>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4"/>
    </row>
    <row r="12" spans="2:49" ht="24.75" customHeight="1" thickTop="1" thickBot="1">
      <c r="F12" s="575">
        <f>+ROUND(P12,1)+ROUND(P15,1)+ROUND(P18,1)+ROUND(P24,1)+P27-ROUND(F15,1)</f>
        <v>0</v>
      </c>
      <c r="G12" s="576"/>
      <c r="H12" s="576"/>
      <c r="I12" s="52" t="s">
        <v>256</v>
      </c>
      <c r="J12" s="53"/>
      <c r="K12" s="54"/>
      <c r="L12" s="53"/>
      <c r="M12" s="581"/>
      <c r="N12" s="55"/>
      <c r="P12" s="561"/>
      <c r="Q12" s="579"/>
      <c r="R12" s="579"/>
      <c r="S12" s="579"/>
      <c r="T12" s="52" t="s">
        <v>22</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4"/>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4"/>
    </row>
    <row r="14" spans="2:49" ht="27" customHeight="1" thickTop="1" thickBot="1">
      <c r="F14" s="51" t="s">
        <v>427</v>
      </c>
      <c r="G14" s="583" t="s">
        <v>23</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4"/>
    </row>
    <row r="15" spans="2:49" ht="24.75" customHeight="1" thickBot="1">
      <c r="F15" s="628"/>
      <c r="G15" s="629"/>
      <c r="H15" s="629"/>
      <c r="I15" s="44" t="s">
        <v>256</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4"/>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31</v>
      </c>
      <c r="AT16" s="555"/>
      <c r="AU16" s="95"/>
      <c r="AV16" s="44" t="s">
        <v>13</v>
      </c>
      <c r="AW16" s="404"/>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4"/>
    </row>
    <row r="18" spans="2:49" ht="24.75" customHeight="1" thickBot="1">
      <c r="K18" s="56"/>
      <c r="L18" s="53"/>
      <c r="M18" s="581"/>
      <c r="N18" s="56"/>
      <c r="P18" s="561"/>
      <c r="Q18" s="579"/>
      <c r="R18" s="579"/>
      <c r="S18" s="579"/>
      <c r="T18" s="52" t="s">
        <v>14</v>
      </c>
      <c r="U18"/>
      <c r="V18" s="247"/>
      <c r="W18"/>
      <c r="X18" s="193"/>
      <c r="Y18" s="575">
        <f>+ROUND(AH9,1)+ROUND(AH12,1)+ROUND(AH15,1)+AH18</f>
        <v>0</v>
      </c>
      <c r="Z18" s="576"/>
      <c r="AA18" s="576"/>
      <c r="AB18" s="52" t="s">
        <v>4</v>
      </c>
      <c r="AC18" s="191"/>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4"/>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42" t="s">
        <v>437</v>
      </c>
    </row>
    <row r="20" spans="2:49" ht="27" customHeight="1" thickTop="1" thickBot="1">
      <c r="K20" s="56"/>
      <c r="L20" s="53"/>
      <c r="M20" s="581"/>
      <c r="N20" s="56"/>
      <c r="P20" s="45" t="s">
        <v>48</v>
      </c>
      <c r="Q20" s="557" t="s">
        <v>277</v>
      </c>
      <c r="R20" s="557"/>
      <c r="S20" s="557"/>
      <c r="T20" s="558"/>
      <c r="U20" s="133"/>
      <c r="V20" s="248"/>
      <c r="W20" s="250"/>
      <c r="X20" s="251"/>
      <c r="Y20" s="136" t="s">
        <v>25</v>
      </c>
      <c r="Z20" s="557" t="s">
        <v>278</v>
      </c>
      <c r="AA20" s="557"/>
      <c r="AB20" s="558"/>
      <c r="AC20" s="53"/>
      <c r="AD20" s="53"/>
      <c r="AE20" s="581"/>
      <c r="AG20" s="53"/>
      <c r="AH20" s="53"/>
      <c r="AI20" s="56"/>
      <c r="AJ20" s="53"/>
      <c r="AK20" s="53"/>
      <c r="AL20" s="147"/>
      <c r="AM20" s="56"/>
      <c r="AN20" s="255"/>
      <c r="AO20" s="636" t="s">
        <v>254</v>
      </c>
      <c r="AP20" s="584"/>
      <c r="AQ20" s="190"/>
      <c r="AR20" s="53"/>
      <c r="AS20" s="58"/>
      <c r="AT20" s="58"/>
      <c r="AW20" s="643"/>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3"/>
      <c r="V21" s="133"/>
      <c r="W21" s="133"/>
      <c r="X21" s="133"/>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4"/>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4"/>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4"/>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34</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4"/>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4"/>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179</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4"/>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4"/>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4"/>
    </row>
    <row r="29" spans="2:49" ht="27" customHeight="1" thickTop="1" thickBot="1">
      <c r="B29" s="640" t="s">
        <v>224</v>
      </c>
      <c r="C29" s="641"/>
      <c r="D29" s="629">
        <v>0</v>
      </c>
      <c r="E29" s="629"/>
      <c r="F29" s="629"/>
      <c r="G29" s="194" t="s">
        <v>198</v>
      </c>
      <c r="H29" s="607">
        <f>+AL27</f>
        <v>0</v>
      </c>
      <c r="I29" s="608"/>
      <c r="J29" s="194" t="s">
        <v>198</v>
      </c>
      <c r="M29" s="581"/>
      <c r="P29" s="56"/>
      <c r="Q29" s="144"/>
      <c r="R29" s="51" t="s">
        <v>182</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4"/>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4"/>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4"/>
    </row>
    <row r="32" spans="2:49" ht="27" customHeight="1" thickTop="1" thickBot="1">
      <c r="B32" s="640" t="s">
        <v>428</v>
      </c>
      <c r="C32" s="641"/>
      <c r="D32" s="629">
        <v>0</v>
      </c>
      <c r="E32" s="629"/>
      <c r="F32" s="629"/>
      <c r="G32" s="194" t="s">
        <v>198</v>
      </c>
      <c r="H32" s="607">
        <f>+AS27</f>
        <v>0</v>
      </c>
      <c r="I32" s="608"/>
      <c r="J32" s="194" t="s">
        <v>198</v>
      </c>
      <c r="M32" s="581"/>
      <c r="P32" s="56"/>
      <c r="Q32" s="144"/>
      <c r="R32" s="51" t="s">
        <v>184</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4"/>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4"/>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4"/>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237"/>
      <c r="AZ36" s="237"/>
      <c r="BA36" s="237"/>
      <c r="BB36" s="237"/>
      <c r="BC36" s="237"/>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83"/>
      <c r="AZ37" s="238"/>
      <c r="BA37" s="238"/>
      <c r="BB37" s="238"/>
      <c r="BC37" s="238"/>
      <c r="BD37" s="238"/>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128"/>
      <c r="AZ38" s="128"/>
      <c r="BA38" s="128"/>
      <c r="BB38" s="128"/>
      <c r="BC38" s="128"/>
      <c r="BD38" s="128"/>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128"/>
      <c r="AZ39" s="128"/>
      <c r="BA39" s="128"/>
      <c r="BB39" s="128"/>
      <c r="BC39" s="128"/>
      <c r="BD39" s="128"/>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128"/>
      <c r="AZ40" s="128"/>
      <c r="BA40" s="128"/>
      <c r="BB40" s="128"/>
      <c r="BC40" s="128"/>
      <c r="BD40" s="128"/>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128"/>
      <c r="AZ41" s="128"/>
      <c r="BA41" s="128"/>
      <c r="BB41" s="128"/>
      <c r="BC41" s="128"/>
      <c r="BD41" s="128"/>
    </row>
    <row r="42" spans="2:62" ht="13.5">
      <c r="H42" s="278"/>
      <c r="I42" s="68"/>
      <c r="J42" s="68"/>
      <c r="K42" s="68"/>
      <c r="R42" s="68"/>
      <c r="S42" s="68"/>
      <c r="T42" s="68"/>
      <c r="AQ42" s="53"/>
      <c r="AR42" s="53"/>
      <c r="AS42" s="128"/>
      <c r="AT42" s="64"/>
      <c r="AY42" s="128"/>
      <c r="AZ42" s="128"/>
      <c r="BA42" s="128"/>
      <c r="BB42" s="128"/>
      <c r="BC42" s="128"/>
      <c r="BD42" s="128"/>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ht="13.5">
      <c r="H45" s="278"/>
      <c r="I45" s="68"/>
      <c r="J45" s="68"/>
      <c r="K45" s="68"/>
      <c r="R45" s="68"/>
      <c r="S45" s="68"/>
      <c r="T45" s="68"/>
      <c r="AY45" s="69"/>
      <c r="AZ45" s="69"/>
      <c r="BA45" s="69"/>
      <c r="BB45" s="69"/>
      <c r="BC45" s="69"/>
      <c r="BD45" s="69"/>
    </row>
    <row r="46" spans="2:62" ht="13.5">
      <c r="H46" s="278"/>
      <c r="I46" s="68"/>
      <c r="J46" s="68"/>
      <c r="K46" s="68"/>
      <c r="R46" s="68"/>
      <c r="S46" s="68"/>
      <c r="T46" s="68"/>
      <c r="AY46" s="69"/>
      <c r="AZ46" s="69"/>
      <c r="BA46" s="69"/>
      <c r="BB46" s="69"/>
      <c r="BC46" s="69"/>
      <c r="BD46" s="69"/>
    </row>
    <row r="47" spans="2:62" ht="13.5">
      <c r="H47" s="278"/>
      <c r="I47" s="68"/>
      <c r="J47" s="68"/>
      <c r="K47" s="68"/>
      <c r="R47" s="68"/>
      <c r="S47" s="68"/>
      <c r="T47" s="68"/>
      <c r="AY47" s="69"/>
      <c r="AZ47" s="69"/>
      <c r="BA47" s="69"/>
      <c r="BB47" s="69"/>
      <c r="BC47" s="69"/>
      <c r="BE47" s="67"/>
      <c r="BF47" s="67"/>
      <c r="BG47" s="69"/>
      <c r="BH47" s="69"/>
      <c r="BI47" s="69"/>
      <c r="BJ47" s="67"/>
    </row>
    <row r="48" spans="2:62">
      <c r="I48" s="68"/>
      <c r="J48" s="68"/>
      <c r="K48" s="68"/>
      <c r="R48" s="68"/>
      <c r="S48" s="68"/>
      <c r="T48" s="68"/>
      <c r="BE48" s="67"/>
      <c r="BF48" s="67"/>
      <c r="BG48" s="67"/>
      <c r="BH48" s="67"/>
    </row>
    <row r="49" spans="7:62">
      <c r="I49" s="68"/>
      <c r="J49" s="68"/>
      <c r="K49" s="68"/>
      <c r="R49" s="68"/>
      <c r="S49" s="68"/>
      <c r="T49" s="68"/>
      <c r="BE49" s="67"/>
      <c r="BF49" s="67"/>
      <c r="BG49" s="67"/>
      <c r="BH49" s="67"/>
    </row>
    <row r="50" spans="7:62">
      <c r="I50" s="68"/>
      <c r="J50" s="68"/>
      <c r="K50" s="68"/>
      <c r="R50" s="68"/>
      <c r="S50" s="68"/>
      <c r="T50" s="68"/>
      <c r="BE50" s="67"/>
      <c r="BF50" s="67"/>
      <c r="BG50" s="67"/>
      <c r="BH50" s="67"/>
    </row>
    <row r="51" spans="7:62">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LgzY4zKa+Hn99cPamy32e94mx7xrpRt1D7z9BR3Vmeg+kjhWQHBZalPWqKs40rsJgGA4pDpH8Vi8aZ2mbwc8Q==" saltValue="Zv+0VoDnqd1KNOs310a55w==" spinCount="100000" sheet="1" objects="1" scenarios="1"/>
  <mergeCells count="113">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 ref="B32:C32"/>
    <mergeCell ref="D24:F24"/>
    <mergeCell ref="D25:F25"/>
    <mergeCell ref="D26:F26"/>
    <mergeCell ref="D27:F27"/>
    <mergeCell ref="D28:F28"/>
    <mergeCell ref="D29:F29"/>
    <mergeCell ref="D30:F30"/>
    <mergeCell ref="D31:F31"/>
    <mergeCell ref="D32:F32"/>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s>
  <phoneticPr fontId="3"/>
  <dataValidations count="3">
    <dataValidation type="custom" allowBlank="1" showInputMessage="1" showErrorMessage="1" error="入力は少数第1位までにして下さい。" sqref="W7:X7 AU13:AU14"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1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220</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bTTUcLxdIH/FvxLViZkiIFITtA7Jg76n+FR+oI3jGyRpbqUlsFBFY8hRMkESayVCFy9bDO1ZYMcFCWw3yzWMQ==" saltValue="/3yoeJYlQzQtE1W/iC06vQ=="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3">
    <dataValidation type="custom" allowBlank="1" showInputMessage="1" showErrorMessage="1" error="入力は少数第1位までにして下さい。" sqref="W7:X7 AU13:AU14" xr:uid="{00000000-0002-0000-1300-000000000000}">
      <formula1>W7=ROUND(W7,1)</formula1>
    </dataValidation>
    <dataValidation type="custom" allowBlank="1" showInputMessage="1" showErrorMessage="1" sqref="H24:H33" xr:uid="{00000000-0002-0000-1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3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J76"/>
  <sheetViews>
    <sheetView showGridLines="0" topLeftCell="A18"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93</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221</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64"/>
      <c r="AP23" s="53"/>
      <c r="AR23" s="49"/>
      <c r="AS23" s="136" t="s">
        <v>190</v>
      </c>
      <c r="AT23" s="557" t="s">
        <v>191</v>
      </c>
      <c r="AU23" s="557"/>
      <c r="AV23" s="558"/>
      <c r="AW23" s="405"/>
    </row>
    <row r="24" spans="2:49" ht="27" customHeight="1" thickBot="1">
      <c r="B24" s="640" t="s">
        <v>200</v>
      </c>
      <c r="C24" s="641"/>
      <c r="D24" s="629">
        <v>59.5</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59.5</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59.5</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nuvk1xh5xI/bEH2ZKs7Rm66JDJHYDj4F2fKH7sWRNoxgWpkaXnBtUOZko1eknLo0jzB6ip3JvkUx3YWpc40/Q==" saltValue="uef3xrdMR+Rjx/RcsQDEqw=="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1400-000000000000}">
      <formula1>W7=ROUND(W7,1)</formula1>
    </dataValidation>
    <dataValidation type="custom" allowBlank="1" showInputMessage="1" showErrorMessage="1" sqref="H24:H33" xr:uid="{00000000-0002-0000-1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4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67"/>
  <sheetViews>
    <sheetView showGridLines="0" zoomScale="70" zoomScaleNormal="70" workbookViewId="0">
      <selection activeCell="L22" sqref="L22"/>
    </sheetView>
  </sheetViews>
  <sheetFormatPr defaultColWidth="9" defaultRowHeight="11.25"/>
  <cols>
    <col min="1" max="1" width="2.5" style="9" customWidth="1"/>
    <col min="2" max="3" width="3.75" style="9" customWidth="1"/>
    <col min="4" max="4" width="4.5" style="9" customWidth="1"/>
    <col min="5" max="5" width="3.75" style="9" customWidth="1"/>
    <col min="6" max="6" width="40.75" style="9" customWidth="1"/>
    <col min="7" max="7" width="9.75" style="9" customWidth="1"/>
    <col min="8" max="8" width="10.375" style="9" customWidth="1"/>
    <col min="9" max="26" width="9.75" style="9" customWidth="1"/>
    <col min="27" max="27" width="11.75" style="9" customWidth="1"/>
    <col min="28" max="16384" width="9" style="9"/>
  </cols>
  <sheetData>
    <row r="1" spans="2:27" ht="21">
      <c r="C1" s="19" t="s">
        <v>339</v>
      </c>
      <c r="D1" s="19"/>
      <c r="E1" s="19"/>
    </row>
    <row r="2" spans="2:27" ht="23.25" customHeight="1">
      <c r="E2" s="274" t="s">
        <v>340</v>
      </c>
    </row>
    <row r="3" spans="2:27" ht="14.1" customHeight="1" thickBot="1">
      <c r="B3" s="728" t="s">
        <v>273</v>
      </c>
      <c r="C3" s="728"/>
      <c r="D3" s="728"/>
      <c r="E3" s="728"/>
      <c r="F3" s="728"/>
      <c r="G3" s="110"/>
      <c r="H3" s="110"/>
      <c r="I3" s="110"/>
      <c r="J3" s="110"/>
      <c r="K3" s="110"/>
      <c r="Y3"/>
      <c r="Z3"/>
      <c r="AA3" s="111"/>
    </row>
    <row r="4" spans="2:27" ht="14.1" customHeight="1">
      <c r="B4" s="728"/>
      <c r="C4" s="728"/>
      <c r="D4" s="728"/>
      <c r="E4" s="728"/>
      <c r="F4" s="728"/>
      <c r="G4" s="110"/>
      <c r="H4" s="110"/>
      <c r="I4" s="110"/>
      <c r="J4" s="110"/>
      <c r="K4" s="110"/>
      <c r="Y4" s="732" t="s">
        <v>327</v>
      </c>
      <c r="Z4" s="112" t="s">
        <v>112</v>
      </c>
      <c r="AA4" s="113" t="s">
        <v>113</v>
      </c>
    </row>
    <row r="5" spans="2:27" ht="14.1" customHeight="1" thickBot="1">
      <c r="C5" s="110"/>
      <c r="D5" s="110"/>
      <c r="E5" s="110"/>
      <c r="F5" s="110"/>
      <c r="G5" s="110"/>
      <c r="H5" s="110"/>
      <c r="I5" s="110"/>
      <c r="J5" s="110"/>
      <c r="K5" s="110"/>
      <c r="Y5" s="733"/>
      <c r="Z5" s="114" t="str">
        <f>+表紙!N28</f>
        <v>○</v>
      </c>
      <c r="AA5" s="114" t="str">
        <f>+表紙!O28</f>
        <v>　</v>
      </c>
    </row>
    <row r="6" spans="2:27" ht="15" customHeight="1" thickBot="1">
      <c r="B6" s="165" t="s">
        <v>99</v>
      </c>
      <c r="C6" s="165"/>
      <c r="D6" s="165"/>
      <c r="E6" s="165"/>
      <c r="F6" s="165"/>
      <c r="G6" s="165"/>
      <c r="H6" s="165"/>
      <c r="I6" s="165"/>
      <c r="J6" s="165"/>
      <c r="K6" s="165"/>
      <c r="L6" s="87"/>
      <c r="M6" s="729"/>
      <c r="N6" s="729"/>
      <c r="O6" s="87" t="s">
        <v>97</v>
      </c>
      <c r="P6" s="734" t="str">
        <f>+表紙!F47</f>
        <v>横浜建設株式会社</v>
      </c>
      <c r="Q6" s="734"/>
      <c r="R6" s="734"/>
      <c r="S6" s="734"/>
      <c r="T6" s="734"/>
      <c r="U6" s="734"/>
      <c r="V6" s="729"/>
      <c r="W6" s="729"/>
      <c r="X6" s="729"/>
      <c r="Y6" s="729"/>
      <c r="Z6" s="729"/>
      <c r="AA6" s="184" t="s">
        <v>96</v>
      </c>
    </row>
    <row r="7" spans="2:27" ht="14.25">
      <c r="B7" s="121"/>
      <c r="C7" s="122"/>
      <c r="D7" s="122"/>
      <c r="E7" s="122"/>
      <c r="F7" s="15"/>
      <c r="G7" s="17" t="s">
        <v>63</v>
      </c>
      <c r="H7" s="17" t="s">
        <v>64</v>
      </c>
      <c r="I7" s="17" t="s">
        <v>65</v>
      </c>
      <c r="J7" s="17" t="s">
        <v>66</v>
      </c>
      <c r="K7" s="17" t="s">
        <v>67</v>
      </c>
      <c r="L7" s="17" t="s">
        <v>68</v>
      </c>
      <c r="M7" s="17" t="s">
        <v>69</v>
      </c>
      <c r="N7" s="17" t="s">
        <v>70</v>
      </c>
      <c r="O7" s="17" t="s">
        <v>71</v>
      </c>
      <c r="P7" s="17" t="s">
        <v>72</v>
      </c>
      <c r="Q7" s="17" t="s">
        <v>73</v>
      </c>
      <c r="R7" s="17" t="s">
        <v>74</v>
      </c>
      <c r="S7" s="17" t="s">
        <v>75</v>
      </c>
      <c r="T7" s="17" t="s">
        <v>76</v>
      </c>
      <c r="U7" s="17" t="s">
        <v>77</v>
      </c>
      <c r="V7" s="17" t="s">
        <v>78</v>
      </c>
      <c r="W7" s="17" t="s">
        <v>79</v>
      </c>
      <c r="X7" s="17" t="s">
        <v>80</v>
      </c>
      <c r="Y7" s="17" t="s">
        <v>81</v>
      </c>
      <c r="Z7" s="18" t="s">
        <v>82</v>
      </c>
      <c r="AA7" s="16"/>
    </row>
    <row r="8" spans="2:27" s="10" customFormat="1" ht="28.9" customHeight="1" thickBot="1">
      <c r="B8" s="11"/>
      <c r="C8" s="120"/>
      <c r="D8" s="120"/>
      <c r="E8" s="120"/>
      <c r="F8" s="12"/>
      <c r="G8" s="13" t="s">
        <v>333</v>
      </c>
      <c r="H8" s="13" t="s">
        <v>246</v>
      </c>
      <c r="I8" s="13" t="s">
        <v>247</v>
      </c>
      <c r="J8" s="13" t="s">
        <v>248</v>
      </c>
      <c r="K8" s="13" t="s">
        <v>249</v>
      </c>
      <c r="L8" s="13" t="s">
        <v>383</v>
      </c>
      <c r="M8" s="13" t="s">
        <v>250</v>
      </c>
      <c r="N8" s="13" t="s">
        <v>251</v>
      </c>
      <c r="O8" s="13" t="s">
        <v>252</v>
      </c>
      <c r="P8" s="397" t="s">
        <v>389</v>
      </c>
      <c r="Q8" s="398" t="s">
        <v>382</v>
      </c>
      <c r="R8" s="13" t="s">
        <v>83</v>
      </c>
      <c r="S8" s="13" t="s">
        <v>85</v>
      </c>
      <c r="T8" s="211" t="s">
        <v>268</v>
      </c>
      <c r="U8" s="13" t="s">
        <v>86</v>
      </c>
      <c r="V8" s="13" t="s">
        <v>84</v>
      </c>
      <c r="W8" s="13" t="s">
        <v>381</v>
      </c>
      <c r="X8" s="13" t="s">
        <v>380</v>
      </c>
      <c r="Y8" s="13" t="s">
        <v>87</v>
      </c>
      <c r="Z8" s="399" t="s">
        <v>384</v>
      </c>
      <c r="AA8" s="14" t="s">
        <v>62</v>
      </c>
    </row>
    <row r="9" spans="2:27" ht="20.45" customHeight="1" thickTop="1">
      <c r="B9" s="166"/>
      <c r="C9" s="730" t="s">
        <v>232</v>
      </c>
      <c r="D9" s="730"/>
      <c r="E9" s="730"/>
      <c r="F9" s="731"/>
      <c r="G9" s="319">
        <f>IF(OR(ｱ.燃え殻!D24&gt;0,ｱ.燃え殻!D24&lt;0),ｱ.燃え殻!D24,IF(G$19&gt;0,"0",0))</f>
        <v>0</v>
      </c>
      <c r="H9" s="319">
        <f>IF(OR(ｲ.汚泥!D24&gt;0,ｲ.汚泥!D24&lt;0),ｲ.汚泥!D24,IF(H$19&gt;0,"0",0))</f>
        <v>1980.5</v>
      </c>
      <c r="I9" s="319">
        <f>IF(OR(ｳ.廃油!D24&gt;0,ｳ.廃油!D24&lt;0),ｳ.廃油!D24,IF(I$19&gt;0,"0",0))</f>
        <v>0</v>
      </c>
      <c r="J9" s="319">
        <f>IF(OR(ｴ.廃酸!$D24&gt;0,ｴ.廃酸!$D24&lt;0),ｴ.廃酸!D24,IF(J$19&gt;0,"0",0))</f>
        <v>0</v>
      </c>
      <c r="K9" s="319">
        <f>IF(OR(ｵ.廃ｱﾙｶﾘ!$D24&gt;0,ｵ.廃ｱﾙｶﾘ!$D24&lt;0),ｵ.廃ｱﾙｶﾘ!D24,IF(K$19&gt;0,"0",0))</f>
        <v>0</v>
      </c>
      <c r="L9" s="319">
        <f>IF(OR(ｶ.廃ﾌﾟﾗ類!D24&gt;0,ｶ.廃ﾌﾟﾗ類!D24&lt;0),ｶ.廃ﾌﾟﾗ類!D24,IF(L$19&gt;0,"0",0))</f>
        <v>2.1</v>
      </c>
      <c r="M9" s="319">
        <f>IF(OR(ｷ.紙くず!D24&gt;0,ｷ.紙くず!D24&lt;0),ｷ.紙くず!D24,IF(M$19&gt;0,"0",0))</f>
        <v>12.5</v>
      </c>
      <c r="N9" s="319">
        <f>IF(OR(ｸ.木くず!D24&gt;0,ｸ.木くず!D24&lt;0),ｸ.木くず!D24,IF(N$19&gt;0,"0",0))</f>
        <v>3.8</v>
      </c>
      <c r="O9" s="319">
        <f>IF(OR(ｹ.繊維くず!D24&gt;0,ｹ.繊維くず!D24&lt;0),ｹ.繊維くず!D24,IF(O$19&gt;0,"0",0))</f>
        <v>0</v>
      </c>
      <c r="P9" s="319">
        <f>IF(OR(ｺ.動植物性残さ!D24&gt;0,ｺ.動植物性残さ!D24&lt;0),ｺ.動植物性残さ!D24,IF(P$19&gt;0,"0",0))</f>
        <v>0</v>
      </c>
      <c r="Q9" s="319">
        <f>IF(OR(ｻ.動物系固形不要物!D24&gt;0,ｻ.動物系固形不要物!D24&lt;0),ｻ.動物系固形不要物!D24,IF(Q$19&gt;0,"0",0))</f>
        <v>0</v>
      </c>
      <c r="R9" s="319">
        <f>IF(OR(ｼ.ｺﾞﾑくず!D24&gt;0,ｼ.ｺﾞﾑくず!D24&lt;0),ｼ.ｺﾞﾑくず!D24,IF(R$19&gt;0,"0",0))</f>
        <v>0</v>
      </c>
      <c r="S9" s="319">
        <f>IF(OR(ｽ.金属くず!D24&gt;0,ｽ.金属くず!D24&lt;0),ｽ.金属くず!D24,IF(S$19&gt;0,"0",0))</f>
        <v>62.2</v>
      </c>
      <c r="T9" s="319">
        <f>IF(OR(ｾ.ｶﾞﾗｽ･ｺﾝｸﾘ･陶磁器くず!D24&gt;0,ｾ.ｶﾞﾗｽ･ｺﾝｸﾘ･陶磁器くず!D24&lt;0),ｾ.ｶﾞﾗｽ･ｺﾝｸﾘ･陶磁器くず!D24,IF(T$19&gt;0,"0",0))</f>
        <v>15.3</v>
      </c>
      <c r="U9" s="319">
        <f>IF(OR(ｿ.鉱さい!D24&gt;0,ｿ.鉱さい!D24&lt;0),ｿ.鉱さい!D24,IF(U$19&gt;0,"0",0))</f>
        <v>0</v>
      </c>
      <c r="V9" s="319">
        <f>IF(OR(ﾀ.がれき類!D24&gt;0,ﾀ.がれき類!D24&lt;0),ﾀ.がれき類!D24,IF(V$19&gt;0,"0",0))</f>
        <v>25266.799999999999</v>
      </c>
      <c r="W9" s="319">
        <f>IF(OR(ﾁ.動物のふん尿!D24&gt;0,ﾁ.動物のふん尿!D24&lt;0),ﾁ.動物のふん尿!D24,IF(W$19&gt;0,"0",0))</f>
        <v>0</v>
      </c>
      <c r="X9" s="319">
        <f>IF(OR(ﾂ.動物の死体!D24&gt;0,ﾂ.動物の死体!D24&lt;0),ﾂ.動物の死体!D24,IF(X$19&gt;0,"0",0))</f>
        <v>0</v>
      </c>
      <c r="Y9" s="319">
        <f>IF(OR(ﾃ.ばいじん!D24&gt;0,ﾃ.ばいじん!D24&lt;0),ﾃ.ばいじん!D24,IF(Y$19&gt;0,"0",0))</f>
        <v>0</v>
      </c>
      <c r="Z9" s="320">
        <f>IF(OR(ﾄ.混合廃棄物その他!D24&gt;0,ﾄ.混合廃棄物その他!D24&lt;0),ﾄ.混合廃棄物その他!D24,IF(Z$19&gt;0,"0",0))</f>
        <v>59.5</v>
      </c>
      <c r="AA9" s="321">
        <f>IF(SUM(G9:Z9)&gt;0,SUM(G9:Z9),IF(AA$19&gt;0,"0",0))</f>
        <v>27402.7</v>
      </c>
    </row>
    <row r="10" spans="2:27" ht="20.45" customHeight="1">
      <c r="B10" s="169" t="s">
        <v>352</v>
      </c>
      <c r="C10" s="722" t="s">
        <v>320</v>
      </c>
      <c r="D10" s="722"/>
      <c r="E10" s="722"/>
      <c r="F10" s="723"/>
      <c r="G10" s="322">
        <f>IF(OR(ｱ.燃え殻!D25&gt;0,ｱ.燃え殻!D25&lt;0),ｱ.燃え殻!D25,IF(G$19&gt;0,"0",0))</f>
        <v>0</v>
      </c>
      <c r="H10" s="322" t="str">
        <f>IF(OR(ｲ.汚泥!D25&gt;0,ｲ.汚泥!D25&lt;0),ｲ.汚泥!D25,IF(H$19&gt;0,"0",0))</f>
        <v>0</v>
      </c>
      <c r="I10" s="322">
        <f>IF(OR(ｳ.廃油!D25&gt;0,ｳ.廃油!D25&lt;0),ｳ.廃油!D25,IF(I$19&gt;0,"0",0))</f>
        <v>0</v>
      </c>
      <c r="J10" s="322">
        <f>IF(OR(ｴ.廃酸!$D25&gt;0,ｴ.廃酸!$D25&lt;0),ｴ.廃酸!D25,IF(J$19&gt;0,"0",0))</f>
        <v>0</v>
      </c>
      <c r="K10" s="322">
        <f>IF(OR(ｵ.廃ｱﾙｶﾘ!$D25&gt;0,ｵ.廃ｱﾙｶﾘ!$D25&lt;0),ｵ.廃ｱﾙｶﾘ!D25,IF(K$19&gt;0,"0",0))</f>
        <v>0</v>
      </c>
      <c r="L10" s="322" t="str">
        <f>IF(OR(ｶ.廃ﾌﾟﾗ類!D25&gt;0,ｶ.廃ﾌﾟﾗ類!D25&lt;0),ｶ.廃ﾌﾟﾗ類!D25,IF(L$19&gt;0,"0",0))</f>
        <v>0</v>
      </c>
      <c r="M10" s="322">
        <f>IF(OR(ｷ.紙くず!D25&gt;0,ｷ.紙くず!D25&lt;0),ｷ.紙くず!D25,IF(M$19&gt;0,"0",0))</f>
        <v>0</v>
      </c>
      <c r="N10" s="322" t="str">
        <f>IF(OR(ｸ.木くず!D25&gt;0,ｸ.木くず!D25&lt;0),ｸ.木くず!D25,IF(N$19&gt;0,"0",0))</f>
        <v>0</v>
      </c>
      <c r="O10" s="322">
        <f>IF(OR(ｹ.繊維くず!D25&gt;0,ｹ.繊維くず!D25&lt;0),ｹ.繊維くず!D25,IF(O$19&gt;0,"0",0))</f>
        <v>0</v>
      </c>
      <c r="P10" s="322">
        <f>IF(OR(ｺ.動植物性残さ!D25&gt;0,ｺ.動植物性残さ!D25&lt;0),ｺ.動植物性残さ!D25,IF(P$19&gt;0,"0",0))</f>
        <v>0</v>
      </c>
      <c r="Q10" s="322">
        <f>IF(OR(ｻ.動物系固形不要物!D25&gt;0,ｻ.動物系固形不要物!D25&lt;0),ｻ.動物系固形不要物!D25,IF(Q$19&gt;0,"0",0))</f>
        <v>0</v>
      </c>
      <c r="R10" s="322">
        <f>IF(OR(ｼ.ｺﾞﾑくず!D25&gt;0,ｼ.ｺﾞﾑくず!D25&lt;0),ｼ.ｺﾞﾑくず!D25,IF(R$19&gt;0,"0",0))</f>
        <v>0</v>
      </c>
      <c r="S10" s="322" t="str">
        <f>IF(OR(ｽ.金属くず!D25&gt;0,ｽ.金属くず!D25&lt;0),ｽ.金属くず!D25,IF(S$19&gt;0,"0",0))</f>
        <v>0</v>
      </c>
      <c r="T10" s="322">
        <f>IF(OR(ｾ.ｶﾞﾗｽ･ｺﾝｸﾘ･陶磁器くず!D25&gt;0,ｾ.ｶﾞﾗｽ･ｺﾝｸﾘ･陶磁器くず!D25&lt;0),ｾ.ｶﾞﾗｽ･ｺﾝｸﾘ･陶磁器くず!D25,IF(T$19&gt;0,"0",0))</f>
        <v>0</v>
      </c>
      <c r="U10" s="322">
        <f>IF(OR(ｿ.鉱さい!D25&gt;0,ｿ.鉱さい!D25&lt;0),ｿ.鉱さい!D25,IF(U$19&gt;0,"0",0))</f>
        <v>0</v>
      </c>
      <c r="V10" s="322" t="str">
        <f>IF(OR(ﾀ.がれき類!D25&gt;0,ﾀ.がれき類!D25&lt;0),ﾀ.がれき類!D25,IF(V$19&gt;0,"0",0))</f>
        <v>0</v>
      </c>
      <c r="W10" s="322">
        <f>IF(OR(ﾁ.動物のふん尿!D25&gt;0,ﾁ.動物のふん尿!D25&lt;0),ﾁ.動物のふん尿!D25,IF(W$19&gt;0,"0",0))</f>
        <v>0</v>
      </c>
      <c r="X10" s="322">
        <f>IF(OR(ﾂ.動物の死体!D25&gt;0,ﾂ.動物の死体!D25&lt;0),ﾂ.動物の死体!D25,IF(X$19&gt;0,"0",0))</f>
        <v>0</v>
      </c>
      <c r="Y10" s="322">
        <f>IF(OR(ﾃ.ばいじん!D25&gt;0,ﾃ.ばいじん!D25&lt;0),ﾃ.ばいじん!D25,IF(Y$19&gt;0,"0",0))</f>
        <v>0</v>
      </c>
      <c r="Z10" s="323">
        <f>IF(OR(ﾄ.混合廃棄物その他!D25&gt;0,ﾄ.混合廃棄物その他!D25&lt;0),ﾄ.混合廃棄物その他!D25,IF(Z$19&gt;0,"0",0))</f>
        <v>0</v>
      </c>
      <c r="AA10" s="324" t="str">
        <f t="shared" ref="AA10:AA18" si="0">IF(SUM(G10:Z10)&gt;0,SUM(G10:Z10),IF(AA$19&gt;0,"0",0))</f>
        <v>0</v>
      </c>
    </row>
    <row r="11" spans="2:27" ht="20.45" customHeight="1">
      <c r="B11" s="169" t="s">
        <v>353</v>
      </c>
      <c r="C11" s="724" t="s">
        <v>321</v>
      </c>
      <c r="D11" s="724"/>
      <c r="E11" s="724"/>
      <c r="F11" s="705"/>
      <c r="G11" s="325">
        <f>IF(OR(ｱ.燃え殻!D26&gt;0,ｱ.燃え殻!D26&lt;0),ｱ.燃え殻!D26,IF(G$19&gt;0,"0",0))</f>
        <v>0</v>
      </c>
      <c r="H11" s="325" t="str">
        <f>IF(OR(ｲ.汚泥!D26&gt;0,ｲ.汚泥!D26&lt;0),ｲ.汚泥!D26,IF(H$19&gt;0,"0",0))</f>
        <v>0</v>
      </c>
      <c r="I11" s="325">
        <f>IF(OR(ｳ.廃油!D26&gt;0,ｳ.廃油!D26&lt;0),ｳ.廃油!D26,IF(I$19&gt;0,"0",0))</f>
        <v>0</v>
      </c>
      <c r="J11" s="325">
        <f>IF(OR(ｴ.廃酸!$D26&gt;0,ｴ.廃酸!$D26&lt;0),ｴ.廃酸!D26,IF(J$19&gt;0,"0",0))</f>
        <v>0</v>
      </c>
      <c r="K11" s="325">
        <f>IF(OR(ｵ.廃ｱﾙｶﾘ!$D26&gt;0,ｵ.廃ｱﾙｶﾘ!$D26&lt;0),ｵ.廃ｱﾙｶﾘ!D26,IF(K$19&gt;0,"0",0))</f>
        <v>0</v>
      </c>
      <c r="L11" s="325" t="str">
        <f>IF(OR(ｶ.廃ﾌﾟﾗ類!D26&gt;0,ｶ.廃ﾌﾟﾗ類!D26&lt;0),ｶ.廃ﾌﾟﾗ類!D26,IF(L$19&gt;0,"0",0))</f>
        <v>0</v>
      </c>
      <c r="M11" s="325">
        <f>IF(OR(ｷ.紙くず!D26&gt;0,ｷ.紙くず!D26&lt;0),ｷ.紙くず!D26,IF(M$19&gt;0,"0",0))</f>
        <v>0</v>
      </c>
      <c r="N11" s="325" t="str">
        <f>IF(OR(ｸ.木くず!D26&gt;0,ｸ.木くず!D26&lt;0),ｸ.木くず!D26,IF(N$19&gt;0,"0",0))</f>
        <v>0</v>
      </c>
      <c r="O11" s="325">
        <f>IF(OR(ｹ.繊維くず!D26&gt;0,ｹ.繊維くず!D26&lt;0),ｹ.繊維くず!D26,IF(O$19&gt;0,"0",0))</f>
        <v>0</v>
      </c>
      <c r="P11" s="325">
        <f>IF(OR(ｺ.動植物性残さ!D26&gt;0,ｺ.動植物性残さ!D26&lt;0),ｺ.動植物性残さ!D26,IF(P$19&gt;0,"0",0))</f>
        <v>0</v>
      </c>
      <c r="Q11" s="325">
        <f>IF(OR(ｻ.動物系固形不要物!D26&gt;0,ｻ.動物系固形不要物!D26&lt;0),ｻ.動物系固形不要物!D26,IF(Q$19&gt;0,"0",0))</f>
        <v>0</v>
      </c>
      <c r="R11" s="325">
        <f>IF(OR(ｼ.ｺﾞﾑくず!D26&gt;0,ｼ.ｺﾞﾑくず!D26&lt;0),ｼ.ｺﾞﾑくず!D26,IF(R$19&gt;0,"0",0))</f>
        <v>0</v>
      </c>
      <c r="S11" s="325" t="str">
        <f>IF(OR(ｽ.金属くず!D26&gt;0,ｽ.金属くず!D26&lt;0),ｽ.金属くず!D26,IF(S$19&gt;0,"0",0))</f>
        <v>0</v>
      </c>
      <c r="T11" s="325">
        <f>IF(OR(ｾ.ｶﾞﾗｽ･ｺﾝｸﾘ･陶磁器くず!D26&gt;0,ｾ.ｶﾞﾗｽ･ｺﾝｸﾘ･陶磁器くず!D26&lt;0),ｾ.ｶﾞﾗｽ･ｺﾝｸﾘ･陶磁器くず!D26,IF(T$19&gt;0,"0",0))</f>
        <v>0</v>
      </c>
      <c r="U11" s="325">
        <f>IF(OR(ｿ.鉱さい!D26&gt;0,ｿ.鉱さい!D26&lt;0),ｿ.鉱さい!D26,IF(U$19&gt;0,"0",0))</f>
        <v>0</v>
      </c>
      <c r="V11" s="325" t="str">
        <f>IF(OR(ﾀ.がれき類!D26&gt;0,ﾀ.がれき類!D26&lt;0),ﾀ.がれき類!D26,IF(V$19&gt;0,"0",0))</f>
        <v>0</v>
      </c>
      <c r="W11" s="325">
        <f>IF(OR(ﾁ.動物のふん尿!D26&gt;0,ﾁ.動物のふん尿!D26&lt;0),ﾁ.動物のふん尿!D26,IF(W$19&gt;0,"0",0))</f>
        <v>0</v>
      </c>
      <c r="X11" s="325">
        <f>IF(OR(ﾂ.動物の死体!D26&gt;0,ﾂ.動物の死体!D26&lt;0),ﾂ.動物の死体!D26,IF(X$19&gt;0,"0",0))</f>
        <v>0</v>
      </c>
      <c r="Y11" s="325">
        <f>IF(OR(ﾃ.ばいじん!D26&gt;0,ﾃ.ばいじん!D26&lt;0),ﾃ.ばいじん!D26,IF(Y$19&gt;0,"0",0))</f>
        <v>0</v>
      </c>
      <c r="Z11" s="326">
        <f>IF(OR(ﾄ.混合廃棄物その他!D26&gt;0,ﾄ.混合廃棄物その他!D26&lt;0),ﾄ.混合廃棄物その他!D26,IF(Z$19&gt;0,"0",0))</f>
        <v>0</v>
      </c>
      <c r="AA11" s="327" t="str">
        <f t="shared" si="0"/>
        <v>0</v>
      </c>
    </row>
    <row r="12" spans="2:27" ht="20.45" customHeight="1">
      <c r="B12" s="169">
        <v>6</v>
      </c>
      <c r="C12" s="724" t="s">
        <v>322</v>
      </c>
      <c r="D12" s="724"/>
      <c r="E12" s="724"/>
      <c r="F12" s="705"/>
      <c r="G12" s="325">
        <f>IF(OR(ｱ.燃え殻!D27&gt;0,ｱ.燃え殻!D27&lt;0),ｱ.燃え殻!D27,IF(G$19&gt;0,"0",0))</f>
        <v>0</v>
      </c>
      <c r="H12" s="325" t="str">
        <f>IF(OR(ｲ.汚泥!D27&gt;0,ｲ.汚泥!D27&lt;0),ｲ.汚泥!D27,IF(H$19&gt;0,"0",0))</f>
        <v>0</v>
      </c>
      <c r="I12" s="325">
        <f>IF(OR(ｳ.廃油!D27&gt;0,ｳ.廃油!D27&lt;0),ｳ.廃油!D27,IF(I$19&gt;0,"0",0))</f>
        <v>0</v>
      </c>
      <c r="J12" s="325">
        <f>IF(OR(ｴ.廃酸!$D27&gt;0,ｴ.廃酸!$D27&lt;0),ｴ.廃酸!D27,IF(J$19&gt;0,"0",0))</f>
        <v>0</v>
      </c>
      <c r="K12" s="325">
        <f>IF(OR(ｵ.廃ｱﾙｶﾘ!$D27&gt;0,ｵ.廃ｱﾙｶﾘ!$D27&lt;0),ｵ.廃ｱﾙｶﾘ!D27,IF(K$19&gt;0,"0",0))</f>
        <v>0</v>
      </c>
      <c r="L12" s="325" t="str">
        <f>IF(OR(ｶ.廃ﾌﾟﾗ類!D27&gt;0,ｶ.廃ﾌﾟﾗ類!D27&lt;0),ｶ.廃ﾌﾟﾗ類!D27,IF(L$19&gt;0,"0",0))</f>
        <v>0</v>
      </c>
      <c r="M12" s="325">
        <f>IF(OR(ｷ.紙くず!D27&gt;0,ｷ.紙くず!D27&lt;0),ｷ.紙くず!D27,IF(M$19&gt;0,"0",0))</f>
        <v>0</v>
      </c>
      <c r="N12" s="325" t="str">
        <f>IF(OR(ｸ.木くず!D27&gt;0,ｸ.木くず!D27&lt;0),ｸ.木くず!D27,IF(N$19&gt;0,"0",0))</f>
        <v>0</v>
      </c>
      <c r="O12" s="325">
        <f>IF(OR(ｹ.繊維くず!D27&gt;0,ｹ.繊維くず!D27&lt;0),ｹ.繊維くず!D27,IF(O$19&gt;0,"0",0))</f>
        <v>0</v>
      </c>
      <c r="P12" s="325">
        <f>IF(OR(ｺ.動植物性残さ!D27&gt;0,ｺ.動植物性残さ!D27&lt;0),ｺ.動植物性残さ!D27,IF(P$19&gt;0,"0",0))</f>
        <v>0</v>
      </c>
      <c r="Q12" s="325">
        <f>IF(OR(ｻ.動物系固形不要物!D27&gt;0,ｻ.動物系固形不要物!D27&lt;0),ｻ.動物系固形不要物!D27,IF(Q$19&gt;0,"0",0))</f>
        <v>0</v>
      </c>
      <c r="R12" s="325">
        <f>IF(OR(ｼ.ｺﾞﾑくず!D27&gt;0,ｼ.ｺﾞﾑくず!D27&lt;0),ｼ.ｺﾞﾑくず!D27,IF(R$19&gt;0,"0",0))</f>
        <v>0</v>
      </c>
      <c r="S12" s="325" t="str">
        <f>IF(OR(ｽ.金属くず!D27&gt;0,ｽ.金属くず!D27&lt;0),ｽ.金属くず!D27,IF(S$19&gt;0,"0",0))</f>
        <v>0</v>
      </c>
      <c r="T12" s="325">
        <f>IF(OR(ｾ.ｶﾞﾗｽ･ｺﾝｸﾘ･陶磁器くず!D27&gt;0,ｾ.ｶﾞﾗｽ･ｺﾝｸﾘ･陶磁器くず!D27&lt;0),ｾ.ｶﾞﾗｽ･ｺﾝｸﾘ･陶磁器くず!D27,IF(T$19&gt;0,"0",0))</f>
        <v>0</v>
      </c>
      <c r="U12" s="325">
        <f>IF(OR(ｿ.鉱さい!D27&gt;0,ｿ.鉱さい!D27&lt;0),ｿ.鉱さい!D27,IF(U$19&gt;0,"0",0))</f>
        <v>0</v>
      </c>
      <c r="V12" s="325" t="str">
        <f>IF(OR(ﾀ.がれき類!D27&gt;0,ﾀ.がれき類!D27&lt;0),ﾀ.がれき類!D27,IF(V$19&gt;0,"0",0))</f>
        <v>0</v>
      </c>
      <c r="W12" s="325">
        <f>IF(OR(ﾁ.動物のふん尿!D27&gt;0,ﾁ.動物のふん尿!D27&lt;0),ﾁ.動物のふん尿!D27,IF(W$19&gt;0,"0",0))</f>
        <v>0</v>
      </c>
      <c r="X12" s="325">
        <f>IF(OR(ﾂ.動物の死体!D27&gt;0,ﾂ.動物の死体!D27&lt;0),ﾂ.動物の死体!D27,IF(X$19&gt;0,"0",0))</f>
        <v>0</v>
      </c>
      <c r="Y12" s="325">
        <f>IF(OR(ﾃ.ばいじん!D27&gt;0,ﾃ.ばいじん!D27&lt;0),ﾃ.ばいじん!D27,IF(Y$19&gt;0,"0",0))</f>
        <v>0</v>
      </c>
      <c r="Z12" s="326">
        <f>IF(OR(ﾄ.混合廃棄物その他!D27&gt;0,ﾄ.混合廃棄物その他!D27&lt;0),ﾄ.混合廃棄物その他!D27,IF(Z$19&gt;0,"0",0))</f>
        <v>0</v>
      </c>
      <c r="AA12" s="327" t="str">
        <f t="shared" si="0"/>
        <v>0</v>
      </c>
    </row>
    <row r="13" spans="2:27" ht="20.45" customHeight="1">
      <c r="B13" s="169" t="s">
        <v>228</v>
      </c>
      <c r="C13" s="725" t="s">
        <v>323</v>
      </c>
      <c r="D13" s="726"/>
      <c r="E13" s="726"/>
      <c r="F13" s="727"/>
      <c r="G13" s="325">
        <f>IF(OR(ｱ.燃え殻!D28&gt;0,ｱ.燃え殻!D28&lt;0),ｱ.燃え殻!D28,IF(G$19&gt;0,"0",0))</f>
        <v>0</v>
      </c>
      <c r="H13" s="325" t="str">
        <f>IF(OR(ｲ.汚泥!D28&gt;0,ｲ.汚泥!D28&lt;0),ｲ.汚泥!D28,IF(H$19&gt;0,"0",0))</f>
        <v>0</v>
      </c>
      <c r="I13" s="325">
        <f>IF(OR(ｳ.廃油!D28&gt;0,ｳ.廃油!D28&lt;0),ｳ.廃油!D28,IF(I$19&gt;0,"0",0))</f>
        <v>0</v>
      </c>
      <c r="J13" s="325">
        <f>IF(OR(ｴ.廃酸!$D28&gt;0,ｴ.廃酸!$D28&lt;0),ｴ.廃酸!D28,IF(J$19&gt;0,"0",0))</f>
        <v>0</v>
      </c>
      <c r="K13" s="325">
        <f>IF(OR(ｵ.廃ｱﾙｶﾘ!$D28&gt;0,ｵ.廃ｱﾙｶﾘ!$D28&lt;0),ｵ.廃ｱﾙｶﾘ!D28,IF(K$19&gt;0,"0",0))</f>
        <v>0</v>
      </c>
      <c r="L13" s="325" t="str">
        <f>IF(OR(ｶ.廃ﾌﾟﾗ類!D28&gt;0,ｶ.廃ﾌﾟﾗ類!D28&lt;0),ｶ.廃ﾌﾟﾗ類!D28,IF(L$19&gt;0,"0",0))</f>
        <v>0</v>
      </c>
      <c r="M13" s="325">
        <f>IF(OR(ｷ.紙くず!D28&gt;0,ｷ.紙くず!D28&lt;0),ｷ.紙くず!D28,IF(M$19&gt;0,"0",0))</f>
        <v>0</v>
      </c>
      <c r="N13" s="325" t="str">
        <f>IF(OR(ｸ.木くず!D28&gt;0,ｸ.木くず!D28&lt;0),ｸ.木くず!D28,IF(N$19&gt;0,"0",0))</f>
        <v>0</v>
      </c>
      <c r="O13" s="325">
        <f>IF(OR(ｹ.繊維くず!D28&gt;0,ｹ.繊維くず!D28&lt;0),ｹ.繊維くず!D28,IF(O$19&gt;0,"0",0))</f>
        <v>0</v>
      </c>
      <c r="P13" s="325">
        <f>IF(OR(ｺ.動植物性残さ!D28&gt;0,ｺ.動植物性残さ!D28&lt;0),ｺ.動植物性残さ!D28,IF(P$19&gt;0,"0",0))</f>
        <v>0</v>
      </c>
      <c r="Q13" s="325">
        <f>IF(OR(ｻ.動物系固形不要物!D28&gt;0,ｻ.動物系固形不要物!D28&lt;0),ｻ.動物系固形不要物!D28,IF(Q$19&gt;0,"0",0))</f>
        <v>0</v>
      </c>
      <c r="R13" s="325">
        <f>IF(OR(ｼ.ｺﾞﾑくず!D28&gt;0,ｼ.ｺﾞﾑくず!D28&lt;0),ｼ.ｺﾞﾑくず!D28,IF(R$19&gt;0,"0",0))</f>
        <v>0</v>
      </c>
      <c r="S13" s="325" t="str">
        <f>IF(OR(ｽ.金属くず!D28&gt;0,ｽ.金属くず!D28&lt;0),ｽ.金属くず!D28,IF(S$19&gt;0,"0",0))</f>
        <v>0</v>
      </c>
      <c r="T13" s="325">
        <f>IF(OR(ｾ.ｶﾞﾗｽ･ｺﾝｸﾘ･陶磁器くず!D28&gt;0,ｾ.ｶﾞﾗｽ･ｺﾝｸﾘ･陶磁器くず!D28&lt;0),ｾ.ｶﾞﾗｽ･ｺﾝｸﾘ･陶磁器くず!D28,IF(T$19&gt;0,"0",0))</f>
        <v>0</v>
      </c>
      <c r="U13" s="325">
        <f>IF(OR(ｿ.鉱さい!D28&gt;0,ｿ.鉱さい!D28&lt;0),ｿ.鉱さい!D28,IF(U$19&gt;0,"0",0))</f>
        <v>0</v>
      </c>
      <c r="V13" s="325" t="str">
        <f>IF(OR(ﾀ.がれき類!D28&gt;0,ﾀ.がれき類!D28&lt;0),ﾀ.がれき類!D28,IF(V$19&gt;0,"0",0))</f>
        <v>0</v>
      </c>
      <c r="W13" s="325">
        <f>IF(OR(ﾁ.動物のふん尿!D28&gt;0,ﾁ.動物のふん尿!D28&lt;0),ﾁ.動物のふん尿!D28,IF(W$19&gt;0,"0",0))</f>
        <v>0</v>
      </c>
      <c r="X13" s="325">
        <f>IF(OR(ﾂ.動物の死体!D28&gt;0,ﾂ.動物の死体!D28&lt;0),ﾂ.動物の死体!D28,IF(X$19&gt;0,"0",0))</f>
        <v>0</v>
      </c>
      <c r="Y13" s="325">
        <f>IF(OR(ﾃ.ばいじん!D28&gt;0,ﾃ.ばいじん!D28&lt;0),ﾃ.ばいじん!D28,IF(Y$19&gt;0,"0",0))</f>
        <v>0</v>
      </c>
      <c r="Z13" s="326">
        <f>IF(OR(ﾄ.混合廃棄物その他!D28&gt;0,ﾄ.混合廃棄物その他!D28&lt;0),ﾄ.混合廃棄物その他!D28,IF(Z$19&gt;0,"0",0))</f>
        <v>0</v>
      </c>
      <c r="AA13" s="327" t="str">
        <f t="shared" si="0"/>
        <v>0</v>
      </c>
    </row>
    <row r="14" spans="2:27" ht="20.45" customHeight="1">
      <c r="B14" s="169" t="s">
        <v>229</v>
      </c>
      <c r="C14" s="724" t="s">
        <v>241</v>
      </c>
      <c r="D14" s="724"/>
      <c r="E14" s="724"/>
      <c r="F14" s="705"/>
      <c r="G14" s="325">
        <f>IF(OR(ｱ.燃え殻!D29&gt;0,ｱ.燃え殻!D29&lt;0),ｱ.燃え殻!D29,IF(G$19&gt;0,"0",0))</f>
        <v>0</v>
      </c>
      <c r="H14" s="325">
        <f>IF(OR(ｲ.汚泥!D29&gt;0,ｲ.汚泥!D29&lt;0),ｲ.汚泥!D29,IF(H$19&gt;0,"0",0))</f>
        <v>1980.5</v>
      </c>
      <c r="I14" s="325">
        <f>IF(OR(ｳ.廃油!D29&gt;0,ｳ.廃油!D29&lt;0),ｳ.廃油!D29,IF(I$19&gt;0,"0",0))</f>
        <v>0</v>
      </c>
      <c r="J14" s="325">
        <f>IF(OR(ｴ.廃酸!$D29&gt;0,ｴ.廃酸!$D29&lt;0),ｴ.廃酸!D29,IF(J$19&gt;0,"0",0))</f>
        <v>0</v>
      </c>
      <c r="K14" s="325">
        <f>IF(OR(ｵ.廃ｱﾙｶﾘ!$D29&gt;0,ｵ.廃ｱﾙｶﾘ!$D29&lt;0),ｵ.廃ｱﾙｶﾘ!D29,IF(K$19&gt;0,"0",0))</f>
        <v>0</v>
      </c>
      <c r="L14" s="325">
        <f>IF(OR(ｶ.廃ﾌﾟﾗ類!D29&gt;0,ｶ.廃ﾌﾟﾗ類!D29&lt;0),ｶ.廃ﾌﾟﾗ類!D29,IF(L$19&gt;0,"0",0))</f>
        <v>2.1</v>
      </c>
      <c r="M14" s="325">
        <f>IF(OR(ｷ.紙くず!D29&gt;0,ｷ.紙くず!D29&lt;0),ｷ.紙くず!D29,IF(M$19&gt;0,"0",0))</f>
        <v>12.5</v>
      </c>
      <c r="N14" s="325">
        <f>IF(OR(ｸ.木くず!D29&gt;0,ｸ.木くず!D29&lt;0),ｸ.木くず!D29,IF(N$19&gt;0,"0",0))</f>
        <v>3.8</v>
      </c>
      <c r="O14" s="325">
        <f>IF(OR(ｹ.繊維くず!D29&gt;0,ｹ.繊維くず!D29&lt;0),ｹ.繊維くず!D29,IF(O$19&gt;0,"0",0))</f>
        <v>0</v>
      </c>
      <c r="P14" s="325">
        <f>IF(OR(ｺ.動植物性残さ!D29&gt;0,ｺ.動植物性残さ!D29&lt;0),ｺ.動植物性残さ!D29,IF(P$19&gt;0,"0",0))</f>
        <v>0</v>
      </c>
      <c r="Q14" s="325">
        <f>IF(OR(ｻ.動物系固形不要物!D29&gt;0,ｻ.動物系固形不要物!D29&lt;0),ｻ.動物系固形不要物!D29,IF(Q$19&gt;0,"0",0))</f>
        <v>0</v>
      </c>
      <c r="R14" s="325">
        <f>IF(OR(ｼ.ｺﾞﾑくず!D29&gt;0,ｼ.ｺﾞﾑくず!D29&lt;0),ｼ.ｺﾞﾑくず!D29,IF(R$19&gt;0,"0",0))</f>
        <v>0</v>
      </c>
      <c r="S14" s="325">
        <f>IF(OR(ｽ.金属くず!D29&gt;0,ｽ.金属くず!D29&lt;0),ｽ.金属くず!D29,IF(S$19&gt;0,"0",0))</f>
        <v>62.2</v>
      </c>
      <c r="T14" s="325">
        <f>IF(OR(ｾ.ｶﾞﾗｽ･ｺﾝｸﾘ･陶磁器くず!D29&gt;0,ｾ.ｶﾞﾗｽ･ｺﾝｸﾘ･陶磁器くず!D29&lt;0),ｾ.ｶﾞﾗｽ･ｺﾝｸﾘ･陶磁器くず!D29,IF(T$19&gt;0,"0",0))</f>
        <v>15.3</v>
      </c>
      <c r="U14" s="325">
        <f>IF(OR(ｿ.鉱さい!D29&gt;0,ｿ.鉱さい!D29&lt;0),ｿ.鉱さい!D29,IF(U$19&gt;0,"0",0))</f>
        <v>0</v>
      </c>
      <c r="V14" s="325">
        <f>IF(OR(ﾀ.がれき類!D29&gt;0,ﾀ.がれき類!D29&lt;0),ﾀ.がれき類!D29,IF(V$19&gt;0,"0",0))</f>
        <v>25266.799999999999</v>
      </c>
      <c r="W14" s="325">
        <f>IF(OR(ﾁ.動物のふん尿!D29&gt;0,ﾁ.動物のふん尿!D29&lt;0),ﾁ.動物のふん尿!D29,IF(W$19&gt;0,"0",0))</f>
        <v>0</v>
      </c>
      <c r="X14" s="325">
        <f>IF(OR(ﾂ.動物の死体!D29&gt;0,ﾂ.動物の死体!D29&lt;0),ﾂ.動物の死体!D29,IF(X$19&gt;0,"0",0))</f>
        <v>0</v>
      </c>
      <c r="Y14" s="325">
        <f>IF(OR(ﾃ.ばいじん!D29&gt;0,ﾃ.ばいじん!D29&lt;0),ﾃ.ばいじん!D29,IF(Y$19&gt;0,"0",0))</f>
        <v>0</v>
      </c>
      <c r="Z14" s="326">
        <f>IF(OR(ﾄ.混合廃棄物その他!D29&gt;0,ﾄ.混合廃棄物その他!D29&lt;0),ﾄ.混合廃棄物その他!D29,IF(Z$19&gt;0,"0",0))</f>
        <v>59.5</v>
      </c>
      <c r="AA14" s="327">
        <f t="shared" si="0"/>
        <v>27402.7</v>
      </c>
    </row>
    <row r="15" spans="2:27" ht="20.45" customHeight="1">
      <c r="B15" s="169" t="s">
        <v>244</v>
      </c>
      <c r="C15" s="724" t="s">
        <v>242</v>
      </c>
      <c r="D15" s="724"/>
      <c r="E15" s="724"/>
      <c r="F15" s="705"/>
      <c r="G15" s="325">
        <f>IF(OR(ｱ.燃え殻!D30&gt;0,ｱ.燃え殻!D30&lt;0),ｱ.燃え殻!D30,IF(G$19&gt;0,"0",0))</f>
        <v>0</v>
      </c>
      <c r="H15" s="325" t="str">
        <f>IF(OR(ｲ.汚泥!D30&gt;0,ｲ.汚泥!D30&lt;0),ｲ.汚泥!D30,IF(H$19&gt;0,"0",0))</f>
        <v>0</v>
      </c>
      <c r="I15" s="325">
        <f>IF(OR(ｳ.廃油!D30&gt;0,ｳ.廃油!D30&lt;0),ｳ.廃油!D30,IF(I$19&gt;0,"0",0))</f>
        <v>0</v>
      </c>
      <c r="J15" s="325">
        <f>IF(OR(ｴ.廃酸!$D30&gt;0,ｴ.廃酸!$D30&lt;0),ｴ.廃酸!D30,IF(J$19&gt;0,"0",0))</f>
        <v>0</v>
      </c>
      <c r="K15" s="325">
        <f>IF(OR(ｵ.廃ｱﾙｶﾘ!$D30&gt;0,ｵ.廃ｱﾙｶﾘ!$D30&lt;0),ｵ.廃ｱﾙｶﾘ!D30,IF(K$19&gt;0,"0",0))</f>
        <v>0</v>
      </c>
      <c r="L15" s="325" t="str">
        <f>IF(OR(ｶ.廃ﾌﾟﾗ類!D30&gt;0,ｶ.廃ﾌﾟﾗ類!D30&lt;0),ｶ.廃ﾌﾟﾗ類!D30,IF(L$19&gt;0,"0",0))</f>
        <v>0</v>
      </c>
      <c r="M15" s="325">
        <f>IF(OR(ｷ.紙くず!D30&gt;0,ｷ.紙くず!D30&lt;0),ｷ.紙くず!D30,IF(M$19&gt;0,"0",0))</f>
        <v>0</v>
      </c>
      <c r="N15" s="325">
        <f>IF(OR(ｸ.木くず!D30&gt;0,ｸ.木くず!D30&lt;0),ｸ.木くず!D30,IF(N$19&gt;0,"0",0))</f>
        <v>3.8</v>
      </c>
      <c r="O15" s="325">
        <f>IF(OR(ｹ.繊維くず!D30&gt;0,ｹ.繊維くず!D30&lt;0),ｹ.繊維くず!D30,IF(O$19&gt;0,"0",0))</f>
        <v>0</v>
      </c>
      <c r="P15" s="325">
        <f>IF(OR(ｺ.動植物性残さ!D30&gt;0,ｺ.動植物性残さ!D30&lt;0),ｺ.動植物性残さ!D30,IF(P$19&gt;0,"0",0))</f>
        <v>0</v>
      </c>
      <c r="Q15" s="325">
        <f>IF(OR(ｻ.動物系固形不要物!D30&gt;0,ｻ.動物系固形不要物!D30&lt;0),ｻ.動物系固形不要物!D30,IF(Q$19&gt;0,"0",0))</f>
        <v>0</v>
      </c>
      <c r="R15" s="325">
        <f>IF(OR(ｼ.ｺﾞﾑくず!D30&gt;0,ｼ.ｺﾞﾑくず!D30&lt;0),ｼ.ｺﾞﾑくず!D30,IF(R$19&gt;0,"0",0))</f>
        <v>0</v>
      </c>
      <c r="S15" s="325" t="str">
        <f>IF(OR(ｽ.金属くず!D30&gt;0,ｽ.金属くず!D30&lt;0),ｽ.金属くず!D30,IF(S$19&gt;0,"0",0))</f>
        <v>0</v>
      </c>
      <c r="T15" s="325">
        <f>IF(OR(ｾ.ｶﾞﾗｽ･ｺﾝｸﾘ･陶磁器くず!D30&gt;0,ｾ.ｶﾞﾗｽ･ｺﾝｸﾘ･陶磁器くず!D30&lt;0),ｾ.ｶﾞﾗｽ･ｺﾝｸﾘ･陶磁器くず!D30,IF(T$19&gt;0,"0",0))</f>
        <v>0</v>
      </c>
      <c r="U15" s="325">
        <f>IF(OR(ｿ.鉱さい!D30&gt;0,ｿ.鉱さい!D30&lt;0),ｿ.鉱さい!D30,IF(U$19&gt;0,"0",0))</f>
        <v>0</v>
      </c>
      <c r="V15" s="325">
        <f>IF(OR(ﾀ.がれき類!D30&gt;0,ﾀ.がれき類!D30&lt;0),ﾀ.がれき類!D30,IF(V$19&gt;0,"0",0))</f>
        <v>8283.5</v>
      </c>
      <c r="W15" s="325">
        <f>IF(OR(ﾁ.動物のふん尿!D30&gt;0,ﾁ.動物のふん尿!D30&lt;0),ﾁ.動物のふん尿!D30,IF(W$19&gt;0,"0",0))</f>
        <v>0</v>
      </c>
      <c r="X15" s="325">
        <f>IF(OR(ﾂ.動物の死体!D30&gt;0,ﾂ.動物の死体!D30&lt;0),ﾂ.動物の死体!D30,IF(X$19&gt;0,"0",0))</f>
        <v>0</v>
      </c>
      <c r="Y15" s="325">
        <f>IF(OR(ﾃ.ばいじん!D30&gt;0,ﾃ.ばいじん!D30&lt;0),ﾃ.ばいじん!D30,IF(Y$19&gt;0,"0",0))</f>
        <v>0</v>
      </c>
      <c r="Z15" s="326">
        <f>IF(OR(ﾄ.混合廃棄物その他!D30&gt;0,ﾄ.混合廃棄物その他!D30&lt;0),ﾄ.混合廃棄物その他!D30,IF(Z$19&gt;0,"0",0))</f>
        <v>0</v>
      </c>
      <c r="AA15" s="327">
        <f t="shared" si="0"/>
        <v>8287.2999999999993</v>
      </c>
    </row>
    <row r="16" spans="2:27" ht="20.45" customHeight="1">
      <c r="B16" s="169" t="s">
        <v>245</v>
      </c>
      <c r="C16" s="724" t="s">
        <v>243</v>
      </c>
      <c r="D16" s="724"/>
      <c r="E16" s="724"/>
      <c r="F16" s="705"/>
      <c r="G16" s="325">
        <f>IF(OR(ｱ.燃え殻!D31&gt;0,ｱ.燃え殻!D31&lt;0),ｱ.燃え殻!D31,IF(G$19&gt;0,"0",0))</f>
        <v>0</v>
      </c>
      <c r="H16" s="325">
        <f>IF(OR(ｲ.汚泥!D31&gt;0,ｲ.汚泥!D31&lt;0),ｲ.汚泥!D31,IF(H$19&gt;0,"0",0))</f>
        <v>1980.5</v>
      </c>
      <c r="I16" s="325">
        <f>IF(OR(ｳ.廃油!D31&gt;0,ｳ.廃油!D31&lt;0),ｳ.廃油!D31,IF(I$19&gt;0,"0",0))</f>
        <v>0</v>
      </c>
      <c r="J16" s="325">
        <f>IF(OR(ｴ.廃酸!$D31&gt;0,ｴ.廃酸!$D31&lt;0),ｴ.廃酸!D31,IF(J$19&gt;0,"0",0))</f>
        <v>0</v>
      </c>
      <c r="K16" s="325">
        <f>IF(OR(ｵ.廃ｱﾙｶﾘ!$D31&gt;0,ｵ.廃ｱﾙｶﾘ!$D31&lt;0),ｵ.廃ｱﾙｶﾘ!D31,IF(K$19&gt;0,"0",0))</f>
        <v>0</v>
      </c>
      <c r="L16" s="325">
        <f>IF(OR(ｶ.廃ﾌﾟﾗ類!D31&gt;0,ｶ.廃ﾌﾟﾗ類!D31&lt;0),ｶ.廃ﾌﾟﾗ類!D31,IF(L$19&gt;0,"0",0))</f>
        <v>2.1</v>
      </c>
      <c r="M16" s="325">
        <f>IF(OR(ｷ.紙くず!D31&gt;0,ｷ.紙くず!D31&lt;0),ｷ.紙くず!D31,IF(M$19&gt;0,"0",0))</f>
        <v>12.5</v>
      </c>
      <c r="N16" s="325">
        <f>IF(OR(ｸ.木くず!D31&gt;0,ｸ.木くず!D31&lt;0),ｸ.木くず!D31,IF(N$19&gt;0,"0",0))</f>
        <v>3.8</v>
      </c>
      <c r="O16" s="325">
        <f>IF(OR(ｹ.繊維くず!D31&gt;0,ｹ.繊維くず!D31&lt;0),ｹ.繊維くず!D31,IF(O$19&gt;0,"0",0))</f>
        <v>0</v>
      </c>
      <c r="P16" s="325">
        <f>IF(OR(ｺ.動植物性残さ!D31&gt;0,ｺ.動植物性残さ!D31&lt;0),ｺ.動植物性残さ!D31,IF(P$19&gt;0,"0",0))</f>
        <v>0</v>
      </c>
      <c r="Q16" s="325">
        <f>IF(OR(ｻ.動物系固形不要物!D31&gt;0,ｻ.動物系固形不要物!D31&lt;0),ｻ.動物系固形不要物!D31,IF(Q$19&gt;0,"0",0))</f>
        <v>0</v>
      </c>
      <c r="R16" s="325">
        <f>IF(OR(ｼ.ｺﾞﾑくず!D31&gt;0,ｼ.ｺﾞﾑくず!D31&lt;0),ｼ.ｺﾞﾑくず!D31,IF(R$19&gt;0,"0",0))</f>
        <v>0</v>
      </c>
      <c r="S16" s="325">
        <f>IF(OR(ｽ.金属くず!D31&gt;0,ｽ.金属くず!D31&lt;0),ｽ.金属くず!D31,IF(S$19&gt;0,"0",0))</f>
        <v>62.2</v>
      </c>
      <c r="T16" s="325">
        <f>IF(OR(ｾ.ｶﾞﾗｽ･ｺﾝｸﾘ･陶磁器くず!D31&gt;0,ｾ.ｶﾞﾗｽ･ｺﾝｸﾘ･陶磁器くず!D31&lt;0),ｾ.ｶﾞﾗｽ･ｺﾝｸﾘ･陶磁器くず!D31,IF(T$19&gt;0,"0",0))</f>
        <v>15.3</v>
      </c>
      <c r="U16" s="325">
        <f>IF(OR(ｿ.鉱さい!D31&gt;0,ｿ.鉱さい!D31&lt;0),ｿ.鉱さい!D31,IF(U$19&gt;0,"0",0))</f>
        <v>0</v>
      </c>
      <c r="V16" s="325">
        <f>IF(OR(ﾀ.がれき類!D31&gt;0,ﾀ.がれき類!D31&lt;0),ﾀ.がれき類!D31,IF(V$19&gt;0,"0",0))</f>
        <v>25266.799999999999</v>
      </c>
      <c r="W16" s="325">
        <f>IF(OR(ﾁ.動物のふん尿!D31&gt;0,ﾁ.動物のふん尿!D31&lt;0),ﾁ.動物のふん尿!D31,IF(W$19&gt;0,"0",0))</f>
        <v>0</v>
      </c>
      <c r="X16" s="325">
        <f>IF(OR(ﾂ.動物の死体!D31&gt;0,ﾂ.動物の死体!D31&lt;0),ﾂ.動物の死体!D31,IF(X$19&gt;0,"0",0))</f>
        <v>0</v>
      </c>
      <c r="Y16" s="325">
        <f>IF(OR(ﾃ.ばいじん!D31&gt;0,ﾃ.ばいじん!D31&lt;0),ﾃ.ばいじん!D31,IF(Y$19&gt;0,"0",0))</f>
        <v>0</v>
      </c>
      <c r="Z16" s="326">
        <f>IF(OR(ﾄ.混合廃棄物その他!D31&gt;0,ﾄ.混合廃棄物その他!D31&lt;0),ﾄ.混合廃棄物その他!D31,IF(Z$19&gt;0,"0",0))</f>
        <v>59.5</v>
      </c>
      <c r="AA16" s="327">
        <f t="shared" si="0"/>
        <v>27402.7</v>
      </c>
    </row>
    <row r="17" spans="2:27" ht="20.45" customHeight="1">
      <c r="B17" s="169"/>
      <c r="C17" s="724" t="s">
        <v>428</v>
      </c>
      <c r="D17" s="724"/>
      <c r="E17" s="724"/>
      <c r="F17" s="705"/>
      <c r="G17" s="325">
        <f>IF(OR(ｱ.燃え殻!D32&gt;0,ｱ.燃え殻!D32&lt;0),ｱ.燃え殻!D32,IF(G$19&gt;0,"0",0))</f>
        <v>0</v>
      </c>
      <c r="H17" s="325" t="str">
        <f>IF(OR(ｲ.汚泥!D32&gt;0,ｲ.汚泥!D32&lt;0),ｲ.汚泥!D32,IF(H$19&gt;0,"0",0))</f>
        <v>0</v>
      </c>
      <c r="I17" s="325">
        <f>IF(OR(ｳ.廃油!D32&gt;0,ｳ.廃油!D32&lt;0),ｳ.廃油!D32,IF(I$19&gt;0,"0",0))</f>
        <v>0</v>
      </c>
      <c r="J17" s="325">
        <f>IF(OR(ｴ.廃酸!$D32&gt;0,ｴ.廃酸!$D32&lt;0),ｴ.廃酸!D32,IF(J$19&gt;0,"0",0))</f>
        <v>0</v>
      </c>
      <c r="K17" s="325">
        <f>IF(OR(ｵ.廃ｱﾙｶﾘ!$D32&gt;0,ｵ.廃ｱﾙｶﾘ!$D32&lt;0),ｵ.廃ｱﾙｶﾘ!D32,IF(K$19&gt;0,"0",0))</f>
        <v>0</v>
      </c>
      <c r="L17" s="325" t="str">
        <f>IF(OR(ｶ.廃ﾌﾟﾗ類!D32&gt;0,ｶ.廃ﾌﾟﾗ類!D32&lt;0),ｶ.廃ﾌﾟﾗ類!D32,IF(L$19&gt;0,"0",0))</f>
        <v>0</v>
      </c>
      <c r="M17" s="325">
        <f>IF(OR(ｷ.紙くず!D32&gt;0,ｷ.紙くず!D32&lt;0),ｷ.紙くず!D32,IF(M$19&gt;0,"0",0))</f>
        <v>0</v>
      </c>
      <c r="N17" s="325" t="str">
        <f>IF(OR(ｸ.木くず!D32&gt;0,ｸ.木くず!D32&lt;0),ｸ.木くず!D32,IF(N$19&gt;0,"0",0))</f>
        <v>0</v>
      </c>
      <c r="O17" s="325">
        <f>IF(OR(ｹ.繊維くず!D32&gt;0,ｹ.繊維くず!D32&lt;0),ｹ.繊維くず!D32,IF(O$19&gt;0,"0",0))</f>
        <v>0</v>
      </c>
      <c r="P17" s="325">
        <f>IF(OR(ｺ.動植物性残さ!D32&gt;0,ｺ.動植物性残さ!D32&lt;0),ｺ.動植物性残さ!D32,IF(P$19&gt;0,"0",0))</f>
        <v>0</v>
      </c>
      <c r="Q17" s="325">
        <f>IF(OR(ｻ.動物系固形不要物!D32&gt;0,ｻ.動物系固形不要物!D32&lt;0),ｻ.動物系固形不要物!D32,IF(Q$19&gt;0,"0",0))</f>
        <v>0</v>
      </c>
      <c r="R17" s="325">
        <f>IF(OR(ｼ.ｺﾞﾑくず!D32&gt;0,ｼ.ｺﾞﾑくず!D32&lt;0),ｼ.ｺﾞﾑくず!D32,IF(R$19&gt;0,"0",0))</f>
        <v>0</v>
      </c>
      <c r="S17" s="325" t="str">
        <f>IF(OR(ｽ.金属くず!D32&gt;0,ｽ.金属くず!D32&lt;0),ｽ.金属くず!D32,IF(S$19&gt;0,"0",0))</f>
        <v>0</v>
      </c>
      <c r="T17" s="325">
        <f>IF(OR(ｾ.ｶﾞﾗｽ･ｺﾝｸﾘ･陶磁器くず!D32&gt;0,ｾ.ｶﾞﾗｽ･ｺﾝｸﾘ･陶磁器くず!D32&lt;0),ｾ.ｶﾞﾗｽ･ｺﾝｸﾘ･陶磁器くず!D32,IF(T$19&gt;0,"0",0))</f>
        <v>0</v>
      </c>
      <c r="U17" s="325">
        <f>IF(OR(ｿ.鉱さい!D32&gt;0,ｿ.鉱さい!D32&lt;0),ｿ.鉱さい!D32,IF(U$19&gt;0,"0",0))</f>
        <v>0</v>
      </c>
      <c r="V17" s="325" t="str">
        <f>IF(OR(ﾀ.がれき類!D32&gt;0,ﾀ.がれき類!D32&lt;0),ﾀ.がれき類!D32,IF(V$19&gt;0,"0",0))</f>
        <v>0</v>
      </c>
      <c r="W17" s="325">
        <f>IF(OR(ﾁ.動物のふん尿!D32&gt;0,ﾁ.動物のふん尿!D32&lt;0),ﾁ.動物のふん尿!D32,IF(W$19&gt;0,"0",0))</f>
        <v>0</v>
      </c>
      <c r="X17" s="325">
        <f>IF(OR(ﾂ.動物の死体!D32&gt;0,ﾂ.動物の死体!D32&lt;0),ﾂ.動物の死体!D32,IF(X$19&gt;0,"0",0))</f>
        <v>0</v>
      </c>
      <c r="Y17" s="325">
        <f>IF(OR(ﾃ.ばいじん!D32&gt;0,ﾃ.ばいじん!D32&lt;0),ﾃ.ばいじん!D32,IF(Y$19&gt;0,"0",0))</f>
        <v>0</v>
      </c>
      <c r="Z17" s="326">
        <f>IF(OR(ﾄ.混合廃棄物その他!D32&gt;0,ﾄ.混合廃棄物その他!D32&lt;0),ﾄ.混合廃棄物その他!D32,IF(Z$19&gt;0,"0",0))</f>
        <v>0</v>
      </c>
      <c r="AA17" s="327" t="str">
        <f t="shared" si="0"/>
        <v>0</v>
      </c>
    </row>
    <row r="18" spans="2:27" ht="20.45" customHeight="1" thickBot="1">
      <c r="B18" s="170"/>
      <c r="C18" s="197" t="s">
        <v>269</v>
      </c>
      <c r="D18" s="720" t="s">
        <v>388</v>
      </c>
      <c r="E18" s="720"/>
      <c r="F18" s="721"/>
      <c r="G18" s="328">
        <f>IF(OR(ｱ.燃え殻!D33&gt;0,ｱ.燃え殻!D33&lt;0),ｱ.燃え殻!D33,IF(G$19&gt;0,"0",0))</f>
        <v>0</v>
      </c>
      <c r="H18" s="328" t="str">
        <f>IF(OR(ｲ.汚泥!D33&gt;0,ｲ.汚泥!D33&lt;0),ｲ.汚泥!D33,IF(H$19&gt;0,"0",0))</f>
        <v>0</v>
      </c>
      <c r="I18" s="328">
        <f>IF(OR(ｳ.廃油!D33&gt;0,ｳ.廃油!D33&lt;0),ｳ.廃油!D33,IF(I$19&gt;0,"0",0))</f>
        <v>0</v>
      </c>
      <c r="J18" s="328">
        <f>IF(OR(ｴ.廃酸!$D33&gt;0,ｴ.廃酸!$D33&lt;0),ｴ.廃酸!D33,IF(J$19&gt;0,"0",0))</f>
        <v>0</v>
      </c>
      <c r="K18" s="328">
        <f>IF(OR(ｵ.廃ｱﾙｶﾘ!$D33&gt;0,ｵ.廃ｱﾙｶﾘ!$D33&lt;0),ｵ.廃ｱﾙｶﾘ!D33,IF(K$19&gt;0,"0",0))</f>
        <v>0</v>
      </c>
      <c r="L18" s="328" t="str">
        <f>IF(OR(ｶ.廃ﾌﾟﾗ類!D33&gt;0,ｶ.廃ﾌﾟﾗ類!D33&lt;0),ｶ.廃ﾌﾟﾗ類!D33,IF(L$19&gt;0,"0",0))</f>
        <v>0</v>
      </c>
      <c r="M18" s="328">
        <f>IF(OR(ｷ.紙くず!D33&gt;0,ｷ.紙くず!D33&lt;0),ｷ.紙くず!D33,IF(M$19&gt;0,"0",0))</f>
        <v>0</v>
      </c>
      <c r="N18" s="328" t="str">
        <f>IF(OR(ｸ.木くず!D33&gt;0,ｸ.木くず!D33&lt;0),ｸ.木くず!D33,IF(N$19&gt;0,"0",0))</f>
        <v>0</v>
      </c>
      <c r="O18" s="328">
        <f>IF(OR(ｹ.繊維くず!D33&gt;0,ｹ.繊維くず!D33&lt;0),ｹ.繊維くず!D33,IF(O$19&gt;0,"0",0))</f>
        <v>0</v>
      </c>
      <c r="P18" s="328">
        <f>IF(OR(ｺ.動植物性残さ!D33&gt;0,ｺ.動植物性残さ!D33&lt;0),ｺ.動植物性残さ!D33,IF(P$19&gt;0,"0",0))</f>
        <v>0</v>
      </c>
      <c r="Q18" s="328">
        <f>IF(OR(ｻ.動物系固形不要物!D33&gt;0,ｻ.動物系固形不要物!D33&lt;0),ｻ.動物系固形不要物!D33,IF(Q$19&gt;0,"0",0))</f>
        <v>0</v>
      </c>
      <c r="R18" s="328">
        <f>IF(OR(ｼ.ｺﾞﾑくず!D33&gt;0,ｼ.ｺﾞﾑくず!D33&lt;0),ｼ.ｺﾞﾑくず!D33,IF(R$19&gt;0,"0",0))</f>
        <v>0</v>
      </c>
      <c r="S18" s="328" t="str">
        <f>IF(OR(ｽ.金属くず!D33&gt;0,ｽ.金属くず!D33&lt;0),ｽ.金属くず!D33,IF(S$19&gt;0,"0",0))</f>
        <v>0</v>
      </c>
      <c r="T18" s="328">
        <f>IF(OR(ｾ.ｶﾞﾗｽ･ｺﾝｸﾘ･陶磁器くず!D33&gt;0,ｾ.ｶﾞﾗｽ･ｺﾝｸﾘ･陶磁器くず!D33&lt;0),ｾ.ｶﾞﾗｽ･ｺﾝｸﾘ･陶磁器くず!D33,IF(T$19&gt;0,"0",0))</f>
        <v>0</v>
      </c>
      <c r="U18" s="328">
        <f>IF(OR(ｿ.鉱さい!D33&gt;0,ｿ.鉱さい!D33&lt;0),ｿ.鉱さい!D33,IF(U$19&gt;0,"0",0))</f>
        <v>0</v>
      </c>
      <c r="V18" s="328" t="str">
        <f>IF(OR(ﾀ.がれき類!D33&gt;0,ﾀ.がれき類!D33&lt;0),ﾀ.がれき類!D33,IF(V$19&gt;0,"0",0))</f>
        <v>0</v>
      </c>
      <c r="W18" s="328">
        <f>IF(OR(ﾁ.動物のふん尿!D33&gt;0,ﾁ.動物のふん尿!D33&lt;0),ﾁ.動物のふん尿!D33,IF(W$19&gt;0,"0",0))</f>
        <v>0</v>
      </c>
      <c r="X18" s="328">
        <f>IF(OR(ﾂ.動物の死体!D33&gt;0,ﾂ.動物の死体!D33&lt;0),ﾂ.動物の死体!D33,IF(X$19&gt;0,"0",0))</f>
        <v>0</v>
      </c>
      <c r="Y18" s="328">
        <f>IF(OR(ﾃ.ばいじん!D33&gt;0,ﾃ.ばいじん!D33&lt;0),ﾃ.ばいじん!D33,IF(Y$19&gt;0,"0",0))</f>
        <v>0</v>
      </c>
      <c r="Z18" s="329">
        <f>IF(OR(ﾄ.混合廃棄物その他!D33&gt;0,ﾄ.混合廃棄物その他!D33&lt;0),ﾄ.混合廃棄物その他!D33,IF(Z$19&gt;0,"0",0))</f>
        <v>0</v>
      </c>
      <c r="AA18" s="330" t="str">
        <f t="shared" si="0"/>
        <v>0</v>
      </c>
    </row>
    <row r="19" spans="2:27" ht="20.45" customHeight="1" thickTop="1">
      <c r="B19" s="166"/>
      <c r="C19" s="171" t="s">
        <v>334</v>
      </c>
      <c r="D19" s="710" t="s">
        <v>335</v>
      </c>
      <c r="E19" s="710"/>
      <c r="F19" s="711"/>
      <c r="G19" s="331">
        <f t="shared" ref="G19:Z19" si="1">+G41+G25+G23+G22+G21-G20</f>
        <v>0</v>
      </c>
      <c r="H19" s="331">
        <f t="shared" si="1"/>
        <v>698.5</v>
      </c>
      <c r="I19" s="331">
        <f t="shared" si="1"/>
        <v>0</v>
      </c>
      <c r="J19" s="331">
        <f t="shared" si="1"/>
        <v>0</v>
      </c>
      <c r="K19" s="331">
        <f t="shared" si="1"/>
        <v>0</v>
      </c>
      <c r="L19" s="331">
        <f t="shared" si="1"/>
        <v>2</v>
      </c>
      <c r="M19" s="331">
        <f t="shared" si="1"/>
        <v>0</v>
      </c>
      <c r="N19" s="331">
        <f t="shared" si="1"/>
        <v>87.1</v>
      </c>
      <c r="O19" s="331">
        <f t="shared" si="1"/>
        <v>0</v>
      </c>
      <c r="P19" s="331">
        <f t="shared" si="1"/>
        <v>0</v>
      </c>
      <c r="Q19" s="331">
        <f t="shared" si="1"/>
        <v>0</v>
      </c>
      <c r="R19" s="331">
        <f t="shared" si="1"/>
        <v>0</v>
      </c>
      <c r="S19" s="331">
        <f t="shared" si="1"/>
        <v>58.3</v>
      </c>
      <c r="T19" s="331">
        <f t="shared" si="1"/>
        <v>0</v>
      </c>
      <c r="U19" s="331">
        <f t="shared" si="1"/>
        <v>0</v>
      </c>
      <c r="V19" s="331">
        <f t="shared" si="1"/>
        <v>11921.1</v>
      </c>
      <c r="W19" s="331">
        <f t="shared" si="1"/>
        <v>0</v>
      </c>
      <c r="X19" s="331">
        <f t="shared" si="1"/>
        <v>0</v>
      </c>
      <c r="Y19" s="331">
        <f t="shared" si="1"/>
        <v>0</v>
      </c>
      <c r="Z19" s="332">
        <f t="shared" si="1"/>
        <v>0</v>
      </c>
      <c r="AA19" s="333">
        <f t="shared" ref="AA19:AA25" si="2">SUM(G19:Z19)</f>
        <v>12767</v>
      </c>
    </row>
    <row r="20" spans="2:27" ht="20.45" customHeight="1" thickBot="1">
      <c r="B20" s="167"/>
      <c r="C20" s="217" t="s">
        <v>233</v>
      </c>
      <c r="D20" s="712" t="s">
        <v>234</v>
      </c>
      <c r="E20" s="712"/>
      <c r="F20" s="713"/>
      <c r="G20" s="334">
        <f>+ｱ.燃え殻!$F$15</f>
        <v>0</v>
      </c>
      <c r="H20" s="334">
        <f>+ｲ.汚泥!$F$15</f>
        <v>0</v>
      </c>
      <c r="I20" s="334">
        <f>+ｳ.廃油!$F$15</f>
        <v>0</v>
      </c>
      <c r="J20" s="334">
        <f>+ｴ.廃酸!$F$15</f>
        <v>0</v>
      </c>
      <c r="K20" s="334">
        <f>+ｵ.廃ｱﾙｶﾘ!$F$15</f>
        <v>0</v>
      </c>
      <c r="L20" s="334">
        <f>+ｶ.廃ﾌﾟﾗ類!$F$15</f>
        <v>0</v>
      </c>
      <c r="M20" s="334">
        <f>+ｷ.紙くず!$F$15</f>
        <v>0</v>
      </c>
      <c r="N20" s="334">
        <f>+ｸ.木くず!$F$15</f>
        <v>0</v>
      </c>
      <c r="O20" s="334">
        <f>+ｹ.繊維くず!$F$15</f>
        <v>0</v>
      </c>
      <c r="P20" s="334">
        <f>+ｺ.動植物性残さ!$F$15</f>
        <v>0</v>
      </c>
      <c r="Q20" s="334">
        <f>+ｻ.動物系固形不要物!$F$15</f>
        <v>0</v>
      </c>
      <c r="R20" s="334">
        <f>+ｼ.ｺﾞﾑくず!$F$15</f>
        <v>0</v>
      </c>
      <c r="S20" s="334">
        <f>+ｽ.金属くず!$F$15</f>
        <v>0</v>
      </c>
      <c r="T20" s="334">
        <f>+ｾ.ｶﾞﾗｽ･ｺﾝｸﾘ･陶磁器くず!$F$15</f>
        <v>0</v>
      </c>
      <c r="U20" s="334">
        <f>+ｿ.鉱さい!$F$15</f>
        <v>0</v>
      </c>
      <c r="V20" s="334">
        <f>+ﾀ.がれき類!$F$15</f>
        <v>0</v>
      </c>
      <c r="W20" s="334">
        <f>+ﾁ.動物のふん尿!$F$15</f>
        <v>0</v>
      </c>
      <c r="X20" s="334">
        <f>+ﾂ.動物の死体!$F$15</f>
        <v>0</v>
      </c>
      <c r="Y20" s="334">
        <f>+ﾃ.ばいじん!$F$15</f>
        <v>0</v>
      </c>
      <c r="Z20" s="335">
        <f>+ﾄ.混合廃棄物その他!$F$15</f>
        <v>0</v>
      </c>
      <c r="AA20" s="336">
        <f t="shared" si="2"/>
        <v>0</v>
      </c>
    </row>
    <row r="21" spans="2:27" ht="20.45" customHeight="1">
      <c r="B21" s="167"/>
      <c r="C21" s="124"/>
      <c r="D21" s="216" t="s">
        <v>58</v>
      </c>
      <c r="E21" s="714" t="s">
        <v>284</v>
      </c>
      <c r="F21" s="715"/>
      <c r="G21" s="337">
        <f>+ｱ.燃え殻!$P$12</f>
        <v>0</v>
      </c>
      <c r="H21" s="337">
        <f>+ｲ.汚泥!$P$12</f>
        <v>0</v>
      </c>
      <c r="I21" s="337">
        <f>+ｳ.廃油!$P$12</f>
        <v>0</v>
      </c>
      <c r="J21" s="337">
        <f>+ｴ.廃酸!$P$12</f>
        <v>0</v>
      </c>
      <c r="K21" s="337">
        <f>+ｵ.廃ｱﾙｶﾘ!$P$12</f>
        <v>0</v>
      </c>
      <c r="L21" s="337">
        <f>+ｶ.廃ﾌﾟﾗ類!$P$12</f>
        <v>0</v>
      </c>
      <c r="M21" s="337">
        <f>+ｷ.紙くず!$P$12</f>
        <v>0</v>
      </c>
      <c r="N21" s="337">
        <f>+ｸ.木くず!$P$12</f>
        <v>0</v>
      </c>
      <c r="O21" s="337">
        <f>+ｹ.繊維くず!$P$12</f>
        <v>0</v>
      </c>
      <c r="P21" s="337">
        <f>+ｺ.動植物性残さ!$P$12</f>
        <v>0</v>
      </c>
      <c r="Q21" s="337">
        <f>+ｻ.動物系固形不要物!$P$12</f>
        <v>0</v>
      </c>
      <c r="R21" s="337">
        <f>+ｼ.ｺﾞﾑくず!$P$12</f>
        <v>0</v>
      </c>
      <c r="S21" s="337">
        <f>+ｽ.金属くず!$P$12</f>
        <v>0</v>
      </c>
      <c r="T21" s="337">
        <f>+ｾ.ｶﾞﾗｽ･ｺﾝｸﾘ･陶磁器くず!$P$12</f>
        <v>0</v>
      </c>
      <c r="U21" s="337">
        <f>+ｿ.鉱さい!$P$12</f>
        <v>0</v>
      </c>
      <c r="V21" s="337">
        <f>+ﾀ.がれき類!$P$12</f>
        <v>0</v>
      </c>
      <c r="W21" s="337">
        <f>+ﾁ.動物のふん尿!$P$12</f>
        <v>0</v>
      </c>
      <c r="X21" s="337">
        <f>+ﾂ.動物の死体!$P$12</f>
        <v>0</v>
      </c>
      <c r="Y21" s="337">
        <f>+ﾃ.ばいじん!$P$12</f>
        <v>0</v>
      </c>
      <c r="Z21" s="338">
        <f>+ﾄ.混合廃棄物その他!$P$12</f>
        <v>0</v>
      </c>
      <c r="AA21" s="339">
        <f t="shared" si="2"/>
        <v>0</v>
      </c>
    </row>
    <row r="22" spans="2:27" ht="20.45" customHeight="1">
      <c r="B22" s="167"/>
      <c r="C22" s="124"/>
      <c r="D22" s="123" t="s">
        <v>59</v>
      </c>
      <c r="E22" s="718" t="s">
        <v>285</v>
      </c>
      <c r="F22" s="719"/>
      <c r="G22" s="340">
        <f>+ｱ.燃え殻!$P$15</f>
        <v>0</v>
      </c>
      <c r="H22" s="340">
        <f>+ｲ.汚泥!$P$15</f>
        <v>0</v>
      </c>
      <c r="I22" s="340">
        <f>+ｳ.廃油!$P$15</f>
        <v>0</v>
      </c>
      <c r="J22" s="340">
        <f>+ｴ.廃酸!$P$15</f>
        <v>0</v>
      </c>
      <c r="K22" s="340">
        <f>+ｵ.廃ｱﾙｶﾘ!$P$15</f>
        <v>0</v>
      </c>
      <c r="L22" s="340">
        <f>+ｶ.廃ﾌﾟﾗ類!$P$15</f>
        <v>0</v>
      </c>
      <c r="M22" s="340">
        <f>+ｷ.紙くず!$P$15</f>
        <v>0</v>
      </c>
      <c r="N22" s="340">
        <f>+ｸ.木くず!$P$15</f>
        <v>0</v>
      </c>
      <c r="O22" s="340">
        <f>+ｹ.繊維くず!$P$15</f>
        <v>0</v>
      </c>
      <c r="P22" s="340">
        <f>+ｺ.動植物性残さ!$P$15</f>
        <v>0</v>
      </c>
      <c r="Q22" s="340">
        <f>+ｻ.動物系固形不要物!$P$15</f>
        <v>0</v>
      </c>
      <c r="R22" s="340">
        <f>+ｼ.ｺﾞﾑくず!$P$15</f>
        <v>0</v>
      </c>
      <c r="S22" s="340">
        <f>+ｽ.金属くず!$P$15</f>
        <v>0</v>
      </c>
      <c r="T22" s="340">
        <f>+ｾ.ｶﾞﾗｽ･ｺﾝｸﾘ･陶磁器くず!$P$15</f>
        <v>0</v>
      </c>
      <c r="U22" s="340">
        <f>+ｿ.鉱さい!$P$15</f>
        <v>0</v>
      </c>
      <c r="V22" s="340">
        <f>+ﾀ.がれき類!$P$15</f>
        <v>0</v>
      </c>
      <c r="W22" s="340">
        <f>+ﾁ.動物のふん尿!$P$15</f>
        <v>0</v>
      </c>
      <c r="X22" s="340">
        <f>+ﾂ.動物の死体!$P$15</f>
        <v>0</v>
      </c>
      <c r="Y22" s="340">
        <f>+ﾃ.ばいじん!$P$15</f>
        <v>0</v>
      </c>
      <c r="Z22" s="341">
        <f>+ﾄ.混合廃棄物その他!$P$15</f>
        <v>0</v>
      </c>
      <c r="AA22" s="342">
        <f t="shared" si="2"/>
        <v>0</v>
      </c>
    </row>
    <row r="23" spans="2:27" ht="20.45" customHeight="1">
      <c r="B23" s="167"/>
      <c r="C23" s="124"/>
      <c r="D23" s="382" t="s">
        <v>60</v>
      </c>
      <c r="E23" s="700" t="s">
        <v>286</v>
      </c>
      <c r="F23" s="701"/>
      <c r="G23" s="343">
        <f>+ｱ.燃え殻!$P$18</f>
        <v>0</v>
      </c>
      <c r="H23" s="343">
        <f>+ｲ.汚泥!$P$18</f>
        <v>0</v>
      </c>
      <c r="I23" s="343">
        <f>+ｳ.廃油!$P$18</f>
        <v>0</v>
      </c>
      <c r="J23" s="343">
        <f>+ｴ.廃酸!$P$18</f>
        <v>0</v>
      </c>
      <c r="K23" s="343">
        <f>+ｵ.廃ｱﾙｶﾘ!$P$18</f>
        <v>0</v>
      </c>
      <c r="L23" s="343">
        <f>+ｶ.廃ﾌﾟﾗ類!$P$18</f>
        <v>0</v>
      </c>
      <c r="M23" s="343">
        <f>+ｷ.紙くず!$P$18</f>
        <v>0</v>
      </c>
      <c r="N23" s="343">
        <f>+ｸ.木くず!$P$18</f>
        <v>0</v>
      </c>
      <c r="O23" s="343">
        <f>+ｹ.繊維くず!$P$18</f>
        <v>0</v>
      </c>
      <c r="P23" s="343">
        <f>+ｺ.動植物性残さ!$P$18</f>
        <v>0</v>
      </c>
      <c r="Q23" s="343">
        <f>+ｻ.動物系固形不要物!$P$18</f>
        <v>0</v>
      </c>
      <c r="R23" s="343">
        <f>+ｼ.ｺﾞﾑくず!$P$18</f>
        <v>0</v>
      </c>
      <c r="S23" s="343">
        <f>+ｽ.金属くず!$P$18</f>
        <v>0</v>
      </c>
      <c r="T23" s="343">
        <f>+ｾ.ｶﾞﾗｽ･ｺﾝｸﾘ･陶磁器くず!$P$18</f>
        <v>0</v>
      </c>
      <c r="U23" s="343">
        <f>+ｿ.鉱さい!$P$18</f>
        <v>0</v>
      </c>
      <c r="V23" s="343">
        <f>+ﾀ.がれき類!$P$18</f>
        <v>0</v>
      </c>
      <c r="W23" s="343">
        <f>+ﾁ.動物のふん尿!$P$18</f>
        <v>0</v>
      </c>
      <c r="X23" s="343">
        <f>+ﾂ.動物の死体!$P$18</f>
        <v>0</v>
      </c>
      <c r="Y23" s="343">
        <f>+ﾃ.ばいじん!$P$18</f>
        <v>0</v>
      </c>
      <c r="Z23" s="344">
        <f>+ﾄ.混合廃棄物その他!$P$18</f>
        <v>0</v>
      </c>
      <c r="AA23" s="345">
        <f t="shared" si="2"/>
        <v>0</v>
      </c>
    </row>
    <row r="24" spans="2:27" ht="20.45" customHeight="1">
      <c r="B24" s="167"/>
      <c r="C24" s="124"/>
      <c r="D24" s="198"/>
      <c r="E24" s="199" t="s">
        <v>61</v>
      </c>
      <c r="F24" s="200" t="s">
        <v>287</v>
      </c>
      <c r="G24" s="346">
        <f>+ｱ.燃え殻!$P$21</f>
        <v>0</v>
      </c>
      <c r="H24" s="346">
        <f>+ｲ.汚泥!$P$21</f>
        <v>0</v>
      </c>
      <c r="I24" s="346">
        <f>+ｳ.廃油!$P$21</f>
        <v>0</v>
      </c>
      <c r="J24" s="346">
        <f>+ｴ.廃酸!$P$21</f>
        <v>0</v>
      </c>
      <c r="K24" s="346">
        <f>+ｵ.廃ｱﾙｶﾘ!$P$21</f>
        <v>0</v>
      </c>
      <c r="L24" s="346">
        <f>+ｶ.廃ﾌﾟﾗ類!$P$21</f>
        <v>0</v>
      </c>
      <c r="M24" s="346">
        <f>+ｷ.紙くず!$P$21</f>
        <v>0</v>
      </c>
      <c r="N24" s="346">
        <f>+ｸ.木くず!$P$21</f>
        <v>0</v>
      </c>
      <c r="O24" s="346">
        <f>+ｹ.繊維くず!$P$21</f>
        <v>0</v>
      </c>
      <c r="P24" s="346">
        <f>+ｺ.動植物性残さ!$P$21</f>
        <v>0</v>
      </c>
      <c r="Q24" s="346">
        <f>+ｻ.動物系固形不要物!$P$21</f>
        <v>0</v>
      </c>
      <c r="R24" s="346">
        <f>+ｼ.ｺﾞﾑくず!$P$21</f>
        <v>0</v>
      </c>
      <c r="S24" s="346">
        <f>+ｽ.金属くず!$P$21</f>
        <v>0</v>
      </c>
      <c r="T24" s="346">
        <f>+ｾ.ｶﾞﾗｽ･ｺﾝｸﾘ･陶磁器くず!$P$21</f>
        <v>0</v>
      </c>
      <c r="U24" s="346">
        <f>+ｿ.鉱さい!$P$21</f>
        <v>0</v>
      </c>
      <c r="V24" s="346">
        <f>+ﾀ.がれき類!$P$21</f>
        <v>0</v>
      </c>
      <c r="W24" s="346">
        <f>+ﾁ.動物のふん尿!$P$21</f>
        <v>0</v>
      </c>
      <c r="X24" s="346">
        <f>+ﾂ.動物の死体!$P$21</f>
        <v>0</v>
      </c>
      <c r="Y24" s="346">
        <f>+ﾃ.ばいじん!$P$21</f>
        <v>0</v>
      </c>
      <c r="Z24" s="347">
        <f>+ﾄ.混合廃棄物その他!$P$21</f>
        <v>0</v>
      </c>
      <c r="AA24" s="348">
        <f t="shared" si="2"/>
        <v>0</v>
      </c>
    </row>
    <row r="25" spans="2:27" ht="20.45" customHeight="1">
      <c r="B25" s="167"/>
      <c r="C25" s="124"/>
      <c r="D25" s="172" t="s">
        <v>88</v>
      </c>
      <c r="E25" s="716" t="s">
        <v>271</v>
      </c>
      <c r="F25" s="717"/>
      <c r="G25" s="349">
        <f>+ｱ.燃え殻!$P$24</f>
        <v>0</v>
      </c>
      <c r="H25" s="349">
        <f>+ｲ.汚泥!$P$24</f>
        <v>0</v>
      </c>
      <c r="I25" s="349">
        <f>+ｳ.廃油!$P$24</f>
        <v>0</v>
      </c>
      <c r="J25" s="349">
        <f>+ｴ.廃酸!$P$24</f>
        <v>0</v>
      </c>
      <c r="K25" s="349">
        <f>+ｵ.廃ｱﾙｶﾘ!$P$24</f>
        <v>0</v>
      </c>
      <c r="L25" s="349">
        <f>+ｶ.廃ﾌﾟﾗ類!$P$24</f>
        <v>0</v>
      </c>
      <c r="M25" s="349">
        <f>+ｷ.紙くず!$P$24</f>
        <v>0</v>
      </c>
      <c r="N25" s="349">
        <f>+ｸ.木くず!$P$24</f>
        <v>0</v>
      </c>
      <c r="O25" s="349">
        <f>+ｹ.繊維くず!$P$24</f>
        <v>0</v>
      </c>
      <c r="P25" s="349">
        <f>+ｺ.動植物性残さ!$P$24</f>
        <v>0</v>
      </c>
      <c r="Q25" s="349">
        <f>+ｻ.動物系固形不要物!$P$24</f>
        <v>0</v>
      </c>
      <c r="R25" s="349">
        <f>+ｼ.ｺﾞﾑくず!$P$24</f>
        <v>0</v>
      </c>
      <c r="S25" s="349">
        <f>+ｽ.金属くず!$P$24</f>
        <v>0</v>
      </c>
      <c r="T25" s="349">
        <f>+ｾ.ｶﾞﾗｽ･ｺﾝｸﾘ･陶磁器くず!$P$24</f>
        <v>0</v>
      </c>
      <c r="U25" s="349">
        <f>+ｿ.鉱さい!$P$24</f>
        <v>0</v>
      </c>
      <c r="V25" s="349">
        <f>+ﾀ.がれき類!$P$24</f>
        <v>0</v>
      </c>
      <c r="W25" s="349">
        <f>+ﾁ.動物のふん尿!$P$24</f>
        <v>0</v>
      </c>
      <c r="X25" s="349">
        <f>+ﾂ.動物の死体!$P$24</f>
        <v>0</v>
      </c>
      <c r="Y25" s="349">
        <f>+ﾃ.ばいじん!$P$24</f>
        <v>0</v>
      </c>
      <c r="Z25" s="350">
        <f>+ﾄ.混合廃棄物その他!$P$24</f>
        <v>0</v>
      </c>
      <c r="AA25" s="351">
        <f t="shared" si="2"/>
        <v>0</v>
      </c>
    </row>
    <row r="26" spans="2:27" ht="20.45" customHeight="1">
      <c r="B26" s="167"/>
      <c r="C26" s="708" t="s">
        <v>174</v>
      </c>
      <c r="D26" s="384" t="s">
        <v>21</v>
      </c>
      <c r="E26" s="687" t="s">
        <v>288</v>
      </c>
      <c r="F26" s="688"/>
      <c r="G26" s="352">
        <f>+G28+G33+G34+G35</f>
        <v>0</v>
      </c>
      <c r="H26" s="352">
        <f t="shared" ref="H26:Z26" si="3">+H28+H33+H34+H35</f>
        <v>0</v>
      </c>
      <c r="I26" s="352">
        <f t="shared" si="3"/>
        <v>0</v>
      </c>
      <c r="J26" s="352">
        <f t="shared" si="3"/>
        <v>0</v>
      </c>
      <c r="K26" s="352">
        <f t="shared" si="3"/>
        <v>0</v>
      </c>
      <c r="L26" s="352">
        <f t="shared" si="3"/>
        <v>0</v>
      </c>
      <c r="M26" s="352">
        <f t="shared" si="3"/>
        <v>0</v>
      </c>
      <c r="N26" s="352">
        <f t="shared" si="3"/>
        <v>0</v>
      </c>
      <c r="O26" s="352">
        <f t="shared" si="3"/>
        <v>0</v>
      </c>
      <c r="P26" s="352">
        <f t="shared" si="3"/>
        <v>0</v>
      </c>
      <c r="Q26" s="352">
        <f t="shared" si="3"/>
        <v>0</v>
      </c>
      <c r="R26" s="352">
        <f t="shared" si="3"/>
        <v>0</v>
      </c>
      <c r="S26" s="352">
        <f t="shared" si="3"/>
        <v>0</v>
      </c>
      <c r="T26" s="352">
        <f t="shared" si="3"/>
        <v>0</v>
      </c>
      <c r="U26" s="352">
        <f t="shared" si="3"/>
        <v>0</v>
      </c>
      <c r="V26" s="352">
        <f t="shared" si="3"/>
        <v>0</v>
      </c>
      <c r="W26" s="352">
        <f t="shared" si="3"/>
        <v>0</v>
      </c>
      <c r="X26" s="352">
        <f t="shared" si="3"/>
        <v>0</v>
      </c>
      <c r="Y26" s="352">
        <f t="shared" si="3"/>
        <v>0</v>
      </c>
      <c r="Z26" s="353">
        <f t="shared" si="3"/>
        <v>0</v>
      </c>
      <c r="AA26" s="354">
        <f t="shared" ref="AA26:AA55" si="4">SUM(G26:Z26)</f>
        <v>0</v>
      </c>
    </row>
    <row r="27" spans="2:27" ht="20.45" customHeight="1">
      <c r="B27" s="167"/>
      <c r="C27" s="708"/>
      <c r="D27" s="172" t="s">
        <v>25</v>
      </c>
      <c r="E27" s="687" t="s">
        <v>289</v>
      </c>
      <c r="F27" s="688"/>
      <c r="G27" s="352">
        <f t="shared" ref="G27:Z27" si="5">+G23-G26</f>
        <v>0</v>
      </c>
      <c r="H27" s="352">
        <f t="shared" si="5"/>
        <v>0</v>
      </c>
      <c r="I27" s="352">
        <f t="shared" si="5"/>
        <v>0</v>
      </c>
      <c r="J27" s="352">
        <f t="shared" si="5"/>
        <v>0</v>
      </c>
      <c r="K27" s="352">
        <f t="shared" si="5"/>
        <v>0</v>
      </c>
      <c r="L27" s="352">
        <f t="shared" si="5"/>
        <v>0</v>
      </c>
      <c r="M27" s="352">
        <f t="shared" si="5"/>
        <v>0</v>
      </c>
      <c r="N27" s="352">
        <f t="shared" si="5"/>
        <v>0</v>
      </c>
      <c r="O27" s="352">
        <f t="shared" si="5"/>
        <v>0</v>
      </c>
      <c r="P27" s="352">
        <f t="shared" si="5"/>
        <v>0</v>
      </c>
      <c r="Q27" s="352">
        <f t="shared" si="5"/>
        <v>0</v>
      </c>
      <c r="R27" s="352">
        <f t="shared" si="5"/>
        <v>0</v>
      </c>
      <c r="S27" s="352">
        <f t="shared" si="5"/>
        <v>0</v>
      </c>
      <c r="T27" s="352">
        <f t="shared" si="5"/>
        <v>0</v>
      </c>
      <c r="U27" s="352">
        <f t="shared" si="5"/>
        <v>0</v>
      </c>
      <c r="V27" s="352">
        <f t="shared" si="5"/>
        <v>0</v>
      </c>
      <c r="W27" s="352">
        <f t="shared" si="5"/>
        <v>0</v>
      </c>
      <c r="X27" s="352">
        <f t="shared" si="5"/>
        <v>0</v>
      </c>
      <c r="Y27" s="352">
        <f t="shared" si="5"/>
        <v>0</v>
      </c>
      <c r="Z27" s="353">
        <f t="shared" si="5"/>
        <v>0</v>
      </c>
      <c r="AA27" s="354">
        <f t="shared" si="4"/>
        <v>0</v>
      </c>
    </row>
    <row r="28" spans="2:27" ht="20.45" customHeight="1">
      <c r="B28" s="167"/>
      <c r="C28" s="709"/>
      <c r="D28" s="693" t="s">
        <v>267</v>
      </c>
      <c r="E28" s="382" t="s">
        <v>29</v>
      </c>
      <c r="F28" s="264" t="s">
        <v>338</v>
      </c>
      <c r="G28" s="340">
        <f>+ｱ.燃え殻!$AH$9</f>
        <v>0</v>
      </c>
      <c r="H28" s="340">
        <f>+ｲ.汚泥!$AH$9</f>
        <v>0</v>
      </c>
      <c r="I28" s="340">
        <f>+ｳ.廃油!$AH$9</f>
        <v>0</v>
      </c>
      <c r="J28" s="340">
        <f>+ｴ.廃酸!$AH$9</f>
        <v>0</v>
      </c>
      <c r="K28" s="340">
        <f>+ｵ.廃ｱﾙｶﾘ!$AH$9</f>
        <v>0</v>
      </c>
      <c r="L28" s="340">
        <f>+ｶ.廃ﾌﾟﾗ類!$AH$9</f>
        <v>0</v>
      </c>
      <c r="M28" s="340">
        <f>+ｷ.紙くず!$AH$9</f>
        <v>0</v>
      </c>
      <c r="N28" s="340">
        <f>+ｸ.木くず!$AH$9</f>
        <v>0</v>
      </c>
      <c r="O28" s="340">
        <f>+ｹ.繊維くず!$AH$9</f>
        <v>0</v>
      </c>
      <c r="P28" s="340">
        <f>+ｺ.動植物性残さ!$AH$9</f>
        <v>0</v>
      </c>
      <c r="Q28" s="340">
        <f>+ｻ.動物系固形不要物!$AH$9</f>
        <v>0</v>
      </c>
      <c r="R28" s="340">
        <f>+ｼ.ｺﾞﾑくず!$AH$9</f>
        <v>0</v>
      </c>
      <c r="S28" s="340">
        <f>+ｽ.金属くず!$AH$9</f>
        <v>0</v>
      </c>
      <c r="T28" s="340">
        <f>+ｾ.ｶﾞﾗｽ･ｺﾝｸﾘ･陶磁器くず!$AH$9</f>
        <v>0</v>
      </c>
      <c r="U28" s="340">
        <f>+ｿ.鉱さい!$AH$9</f>
        <v>0</v>
      </c>
      <c r="V28" s="340">
        <f>+ﾀ.がれき類!$AH$9</f>
        <v>0</v>
      </c>
      <c r="W28" s="340">
        <f>+ﾁ.動物のふん尿!$AH$9</f>
        <v>0</v>
      </c>
      <c r="X28" s="340">
        <f>+ﾂ.動物の死体!$AH$9</f>
        <v>0</v>
      </c>
      <c r="Y28" s="340">
        <f>+ﾃ.ばいじん!$AH$9</f>
        <v>0</v>
      </c>
      <c r="Z28" s="341">
        <f>+ﾄ.混合廃棄物その他!$AH$9</f>
        <v>0</v>
      </c>
      <c r="AA28" s="342">
        <f>SUM(G28:Z28)</f>
        <v>0</v>
      </c>
    </row>
    <row r="29" spans="2:27" ht="20.45" customHeight="1">
      <c r="B29" s="167"/>
      <c r="C29" s="709"/>
      <c r="D29" s="694"/>
      <c r="E29" s="208"/>
      <c r="F29" s="413" t="s">
        <v>449</v>
      </c>
      <c r="G29" s="411"/>
      <c r="H29" s="411"/>
      <c r="I29" s="411"/>
      <c r="J29" s="411"/>
      <c r="K29" s="411"/>
      <c r="L29" s="340">
        <f>ｶ.廃ﾌﾟﾗ類!AU7</f>
        <v>0</v>
      </c>
      <c r="M29" s="411"/>
      <c r="N29" s="411"/>
      <c r="O29" s="411"/>
      <c r="P29" s="411"/>
      <c r="Q29" s="411"/>
      <c r="R29" s="411"/>
      <c r="S29" s="411"/>
      <c r="T29" s="411"/>
      <c r="U29" s="411"/>
      <c r="V29" s="411"/>
      <c r="W29" s="411"/>
      <c r="X29" s="411"/>
      <c r="Y29" s="411"/>
      <c r="Z29" s="430"/>
      <c r="AA29" s="342">
        <f t="shared" si="4"/>
        <v>0</v>
      </c>
    </row>
    <row r="30" spans="2:27" ht="20.45" customHeight="1">
      <c r="B30" s="167"/>
      <c r="C30" s="709"/>
      <c r="D30" s="694"/>
      <c r="E30" s="410"/>
      <c r="F30" s="414" t="s">
        <v>450</v>
      </c>
      <c r="G30" s="415"/>
      <c r="H30" s="415"/>
      <c r="I30" s="415"/>
      <c r="J30" s="415"/>
      <c r="K30" s="415"/>
      <c r="L30" s="416">
        <f>ｶ.廃ﾌﾟﾗ類!AU8</f>
        <v>0</v>
      </c>
      <c r="M30" s="415"/>
      <c r="N30" s="415"/>
      <c r="O30" s="415"/>
      <c r="P30" s="415"/>
      <c r="Q30" s="415"/>
      <c r="R30" s="415"/>
      <c r="S30" s="415"/>
      <c r="T30" s="415"/>
      <c r="U30" s="415"/>
      <c r="V30" s="415"/>
      <c r="W30" s="415"/>
      <c r="X30" s="415"/>
      <c r="Y30" s="415"/>
      <c r="Z30" s="431"/>
      <c r="AA30" s="417">
        <f t="shared" si="4"/>
        <v>0</v>
      </c>
    </row>
    <row r="31" spans="2:27" ht="20.45" customHeight="1">
      <c r="B31" s="167"/>
      <c r="C31" s="709"/>
      <c r="D31" s="694"/>
      <c r="E31" s="410"/>
      <c r="F31" s="414" t="s">
        <v>451</v>
      </c>
      <c r="G31" s="415"/>
      <c r="H31" s="415"/>
      <c r="I31" s="415"/>
      <c r="J31" s="415"/>
      <c r="K31" s="415"/>
      <c r="L31" s="416">
        <f>ｶ.廃ﾌﾟﾗ類!AU9</f>
        <v>0</v>
      </c>
      <c r="M31" s="415"/>
      <c r="N31" s="415"/>
      <c r="O31" s="415"/>
      <c r="P31" s="415"/>
      <c r="Q31" s="415"/>
      <c r="R31" s="415"/>
      <c r="S31" s="415"/>
      <c r="T31" s="415"/>
      <c r="U31" s="415"/>
      <c r="V31" s="415"/>
      <c r="W31" s="415"/>
      <c r="X31" s="415"/>
      <c r="Y31" s="415"/>
      <c r="Z31" s="431"/>
      <c r="AA31" s="417">
        <f t="shared" si="4"/>
        <v>0</v>
      </c>
    </row>
    <row r="32" spans="2:27" ht="20.45" customHeight="1">
      <c r="B32" s="167"/>
      <c r="C32" s="709"/>
      <c r="D32" s="694"/>
      <c r="E32" s="216"/>
      <c r="F32" s="418" t="s">
        <v>452</v>
      </c>
      <c r="G32" s="419"/>
      <c r="H32" s="419"/>
      <c r="I32" s="419"/>
      <c r="J32" s="419"/>
      <c r="K32" s="419"/>
      <c r="L32" s="420">
        <f>ｶ.廃ﾌﾟﾗ類!AU10</f>
        <v>0</v>
      </c>
      <c r="M32" s="419"/>
      <c r="N32" s="419"/>
      <c r="O32" s="419"/>
      <c r="P32" s="419"/>
      <c r="Q32" s="419"/>
      <c r="R32" s="419"/>
      <c r="S32" s="419"/>
      <c r="T32" s="419"/>
      <c r="U32" s="419"/>
      <c r="V32" s="419"/>
      <c r="W32" s="419"/>
      <c r="X32" s="419"/>
      <c r="Y32" s="419"/>
      <c r="Z32" s="432"/>
      <c r="AA32" s="421">
        <f t="shared" si="4"/>
        <v>0</v>
      </c>
    </row>
    <row r="33" spans="2:27" ht="20.45" customHeight="1">
      <c r="B33" s="167"/>
      <c r="C33" s="709"/>
      <c r="D33" s="694"/>
      <c r="E33" s="172" t="s">
        <v>36</v>
      </c>
      <c r="F33" s="212" t="s">
        <v>290</v>
      </c>
      <c r="G33" s="340">
        <f>+ｱ.燃え殻!$AH$12</f>
        <v>0</v>
      </c>
      <c r="H33" s="340">
        <f>+ｲ.汚泥!$AH$12</f>
        <v>0</v>
      </c>
      <c r="I33" s="340">
        <f>+ｳ.廃油!$AH$12</f>
        <v>0</v>
      </c>
      <c r="J33" s="340">
        <f>+ｴ.廃酸!$AH$12</f>
        <v>0</v>
      </c>
      <c r="K33" s="340">
        <f>+ｵ.廃ｱﾙｶﾘ!$AH$12</f>
        <v>0</v>
      </c>
      <c r="L33" s="340">
        <f>+ｶ.廃ﾌﾟﾗ類!$AH$12</f>
        <v>0</v>
      </c>
      <c r="M33" s="340">
        <f>+ｷ.紙くず!$AH$12</f>
        <v>0</v>
      </c>
      <c r="N33" s="340">
        <f>+ｸ.木くず!$AH$12</f>
        <v>0</v>
      </c>
      <c r="O33" s="340">
        <f>+ｹ.繊維くず!$AH$12</f>
        <v>0</v>
      </c>
      <c r="P33" s="340">
        <f>+ｺ.動植物性残さ!$AH$12</f>
        <v>0</v>
      </c>
      <c r="Q33" s="340">
        <f>+ｻ.動物系固形不要物!$AH$12</f>
        <v>0</v>
      </c>
      <c r="R33" s="340">
        <f>+ｼ.ｺﾞﾑくず!$AH$12</f>
        <v>0</v>
      </c>
      <c r="S33" s="340">
        <f>+ｽ.金属くず!$AH$12</f>
        <v>0</v>
      </c>
      <c r="T33" s="340">
        <f>+ｾ.ｶﾞﾗｽ･ｺﾝｸﾘ･陶磁器くず!$AH$12</f>
        <v>0</v>
      </c>
      <c r="U33" s="340">
        <f>+ｿ.鉱さい!$AH$12</f>
        <v>0</v>
      </c>
      <c r="V33" s="340">
        <f>+ﾀ.がれき類!$AH$12</f>
        <v>0</v>
      </c>
      <c r="W33" s="340">
        <f>+ﾁ.動物のふん尿!$AH$12</f>
        <v>0</v>
      </c>
      <c r="X33" s="340">
        <f>+ﾂ.動物の死体!$AH$12</f>
        <v>0</v>
      </c>
      <c r="Y33" s="340">
        <f>+ﾃ.ばいじん!$AH$12</f>
        <v>0</v>
      </c>
      <c r="Z33" s="341">
        <f>+ﾄ.混合廃棄物その他!$AH$12</f>
        <v>0</v>
      </c>
      <c r="AA33" s="342">
        <f>SUM(G33:Z33)</f>
        <v>0</v>
      </c>
    </row>
    <row r="34" spans="2:27" ht="20.45" customHeight="1">
      <c r="B34" s="169" t="s">
        <v>352</v>
      </c>
      <c r="C34" s="709"/>
      <c r="D34" s="695"/>
      <c r="E34" s="172" t="s">
        <v>266</v>
      </c>
      <c r="F34" s="380" t="s">
        <v>291</v>
      </c>
      <c r="G34" s="355">
        <f>+ｱ.燃え殻!$AH$15</f>
        <v>0</v>
      </c>
      <c r="H34" s="355">
        <f>+ｲ.汚泥!$AH$15</f>
        <v>0</v>
      </c>
      <c r="I34" s="355">
        <f>+ｳ.廃油!$AH$15</f>
        <v>0</v>
      </c>
      <c r="J34" s="355">
        <f>+ｴ.廃酸!$AH$15</f>
        <v>0</v>
      </c>
      <c r="K34" s="355">
        <f>+ｵ.廃ｱﾙｶﾘ!$AH$15</f>
        <v>0</v>
      </c>
      <c r="L34" s="355">
        <f>+ｶ.廃ﾌﾟﾗ類!$AH$15</f>
        <v>0</v>
      </c>
      <c r="M34" s="355">
        <f>+ｷ.紙くず!$AH$15</f>
        <v>0</v>
      </c>
      <c r="N34" s="355">
        <f>+ｸ.木くず!$AH$15</f>
        <v>0</v>
      </c>
      <c r="O34" s="355">
        <f>+ｹ.繊維くず!$AH$15</f>
        <v>0</v>
      </c>
      <c r="P34" s="355">
        <f>+ｺ.動植物性残さ!$AH$15</f>
        <v>0</v>
      </c>
      <c r="Q34" s="355">
        <f>+ｻ.動物系固形不要物!$AH$15</f>
        <v>0</v>
      </c>
      <c r="R34" s="355">
        <f>+ｼ.ｺﾞﾑくず!$AH$15</f>
        <v>0</v>
      </c>
      <c r="S34" s="355">
        <f>+ｽ.金属くず!$AH$15</f>
        <v>0</v>
      </c>
      <c r="T34" s="355">
        <f>+ｾ.ｶﾞﾗｽ･ｺﾝｸﾘ･陶磁器くず!$AH$15</f>
        <v>0</v>
      </c>
      <c r="U34" s="355">
        <f>+ｿ.鉱さい!$AH$15</f>
        <v>0</v>
      </c>
      <c r="V34" s="355">
        <f>+ﾀ.がれき類!$AH$15</f>
        <v>0</v>
      </c>
      <c r="W34" s="355">
        <f>+ﾁ.動物のふん尿!$AH$15</f>
        <v>0</v>
      </c>
      <c r="X34" s="355">
        <f>+ﾂ.動物の死体!$AH$15</f>
        <v>0</v>
      </c>
      <c r="Y34" s="355">
        <f>+ﾃ.ばいじん!$AH$15</f>
        <v>0</v>
      </c>
      <c r="Z34" s="356">
        <f>+ﾄ.混合廃棄物その他!$AH$15</f>
        <v>0</v>
      </c>
      <c r="AA34" s="357">
        <f>SUM(G34:Z34)</f>
        <v>0</v>
      </c>
    </row>
    <row r="35" spans="2:27" ht="20.45" customHeight="1">
      <c r="B35" s="169" t="s">
        <v>353</v>
      </c>
      <c r="C35" s="709"/>
      <c r="D35" s="123" t="s">
        <v>178</v>
      </c>
      <c r="E35" s="687" t="s">
        <v>293</v>
      </c>
      <c r="F35" s="688"/>
      <c r="G35" s="352">
        <f t="shared" ref="G35:Z35" si="6">+G36+G40</f>
        <v>0</v>
      </c>
      <c r="H35" s="352">
        <f t="shared" si="6"/>
        <v>0</v>
      </c>
      <c r="I35" s="352">
        <f t="shared" si="6"/>
        <v>0</v>
      </c>
      <c r="J35" s="352">
        <f t="shared" si="6"/>
        <v>0</v>
      </c>
      <c r="K35" s="352">
        <f t="shared" si="6"/>
        <v>0</v>
      </c>
      <c r="L35" s="352">
        <f t="shared" si="6"/>
        <v>0</v>
      </c>
      <c r="M35" s="352">
        <f t="shared" si="6"/>
        <v>0</v>
      </c>
      <c r="N35" s="352">
        <f t="shared" si="6"/>
        <v>0</v>
      </c>
      <c r="O35" s="352">
        <f t="shared" si="6"/>
        <v>0</v>
      </c>
      <c r="P35" s="352">
        <f t="shared" si="6"/>
        <v>0</v>
      </c>
      <c r="Q35" s="352">
        <f t="shared" si="6"/>
        <v>0</v>
      </c>
      <c r="R35" s="352">
        <f t="shared" si="6"/>
        <v>0</v>
      </c>
      <c r="S35" s="352">
        <f t="shared" si="6"/>
        <v>0</v>
      </c>
      <c r="T35" s="352">
        <f t="shared" si="6"/>
        <v>0</v>
      </c>
      <c r="U35" s="352">
        <f t="shared" si="6"/>
        <v>0</v>
      </c>
      <c r="V35" s="352">
        <f t="shared" si="6"/>
        <v>0</v>
      </c>
      <c r="W35" s="352">
        <f t="shared" si="6"/>
        <v>0</v>
      </c>
      <c r="X35" s="352">
        <f t="shared" si="6"/>
        <v>0</v>
      </c>
      <c r="Y35" s="352">
        <f t="shared" si="6"/>
        <v>0</v>
      </c>
      <c r="Z35" s="353">
        <f t="shared" si="6"/>
        <v>0</v>
      </c>
      <c r="AA35" s="354">
        <f t="shared" si="4"/>
        <v>0</v>
      </c>
    </row>
    <row r="36" spans="2:27" ht="20.45" customHeight="1">
      <c r="B36" s="169">
        <v>6</v>
      </c>
      <c r="C36" s="124"/>
      <c r="D36" s="210"/>
      <c r="E36" s="205" t="s">
        <v>265</v>
      </c>
      <c r="F36" s="383"/>
      <c r="G36" s="358">
        <f t="shared" ref="G36:Z36" si="7">SUM(G37:G39)</f>
        <v>0</v>
      </c>
      <c r="H36" s="358">
        <f t="shared" si="7"/>
        <v>0</v>
      </c>
      <c r="I36" s="358">
        <f t="shared" si="7"/>
        <v>0</v>
      </c>
      <c r="J36" s="358">
        <f t="shared" si="7"/>
        <v>0</v>
      </c>
      <c r="K36" s="358">
        <f t="shared" si="7"/>
        <v>0</v>
      </c>
      <c r="L36" s="358">
        <f t="shared" si="7"/>
        <v>0</v>
      </c>
      <c r="M36" s="358">
        <f t="shared" si="7"/>
        <v>0</v>
      </c>
      <c r="N36" s="358">
        <f t="shared" si="7"/>
        <v>0</v>
      </c>
      <c r="O36" s="358">
        <f t="shared" si="7"/>
        <v>0</v>
      </c>
      <c r="P36" s="358">
        <f t="shared" si="7"/>
        <v>0</v>
      </c>
      <c r="Q36" s="358">
        <f t="shared" si="7"/>
        <v>0</v>
      </c>
      <c r="R36" s="358">
        <f t="shared" si="7"/>
        <v>0</v>
      </c>
      <c r="S36" s="358">
        <f t="shared" si="7"/>
        <v>0</v>
      </c>
      <c r="T36" s="358">
        <f t="shared" si="7"/>
        <v>0</v>
      </c>
      <c r="U36" s="358">
        <f t="shared" si="7"/>
        <v>0</v>
      </c>
      <c r="V36" s="358">
        <f t="shared" si="7"/>
        <v>0</v>
      </c>
      <c r="W36" s="358">
        <f t="shared" si="7"/>
        <v>0</v>
      </c>
      <c r="X36" s="358">
        <f t="shared" si="7"/>
        <v>0</v>
      </c>
      <c r="Y36" s="358">
        <f t="shared" si="7"/>
        <v>0</v>
      </c>
      <c r="Z36" s="359">
        <f t="shared" si="7"/>
        <v>0</v>
      </c>
      <c r="AA36" s="360">
        <f t="shared" si="4"/>
        <v>0</v>
      </c>
    </row>
    <row r="37" spans="2:27" ht="20.45" customHeight="1">
      <c r="B37" s="169" t="s">
        <v>228</v>
      </c>
      <c r="C37" s="124"/>
      <c r="D37" s="208"/>
      <c r="E37" s="203"/>
      <c r="F37" s="201" t="s">
        <v>235</v>
      </c>
      <c r="G37" s="361">
        <f>+ｱ.燃え殻!$AU$16</f>
        <v>0</v>
      </c>
      <c r="H37" s="361">
        <f>+ｲ.汚泥!$AU$16</f>
        <v>0</v>
      </c>
      <c r="I37" s="361">
        <f>+ｳ.廃油!$AU$16</f>
        <v>0</v>
      </c>
      <c r="J37" s="361">
        <f>+ｴ.廃酸!$AU$16</f>
        <v>0</v>
      </c>
      <c r="K37" s="361">
        <f>+ｵ.廃ｱﾙｶﾘ!$AU$16</f>
        <v>0</v>
      </c>
      <c r="L37" s="361">
        <f>+ｶ.廃ﾌﾟﾗ類!$AU$13</f>
        <v>0</v>
      </c>
      <c r="M37" s="361">
        <f>+ｷ.紙くず!$AU$16</f>
        <v>0</v>
      </c>
      <c r="N37" s="361">
        <f>+ｸ.木くず!$AU$16</f>
        <v>0</v>
      </c>
      <c r="O37" s="361">
        <f>+ｹ.繊維くず!$AU$16</f>
        <v>0</v>
      </c>
      <c r="P37" s="361">
        <f>+ｺ.動植物性残さ!$AU$16</f>
        <v>0</v>
      </c>
      <c r="Q37" s="361">
        <f>+ｻ.動物系固形不要物!$AU$16</f>
        <v>0</v>
      </c>
      <c r="R37" s="361">
        <f>+ｼ.ｺﾞﾑくず!$AU$16</f>
        <v>0</v>
      </c>
      <c r="S37" s="361">
        <f>+ｽ.金属くず!$AU$16</f>
        <v>0</v>
      </c>
      <c r="T37" s="361">
        <f>+ｾ.ｶﾞﾗｽ･ｺﾝｸﾘ･陶磁器くず!$AU$16</f>
        <v>0</v>
      </c>
      <c r="U37" s="361">
        <f>+ｿ.鉱さい!$AU$16</f>
        <v>0</v>
      </c>
      <c r="V37" s="361">
        <f>+ﾀ.がれき類!$AU$16</f>
        <v>0</v>
      </c>
      <c r="W37" s="361">
        <f>+ﾁ.動物のふん尿!$AU$16</f>
        <v>0</v>
      </c>
      <c r="X37" s="361">
        <f>+ﾂ.動物の死体!$AU$16</f>
        <v>0</v>
      </c>
      <c r="Y37" s="361">
        <f>+ﾃ.ばいじん!$AU$16</f>
        <v>0</v>
      </c>
      <c r="Z37" s="362">
        <f>+ﾄ.混合廃棄物その他!$AU$16</f>
        <v>0</v>
      </c>
      <c r="AA37" s="363">
        <f t="shared" si="4"/>
        <v>0</v>
      </c>
    </row>
    <row r="38" spans="2:27" ht="20.45" customHeight="1">
      <c r="B38" s="169" t="s">
        <v>229</v>
      </c>
      <c r="C38" s="124"/>
      <c r="D38" s="208"/>
      <c r="E38" s="203"/>
      <c r="F38" s="201" t="s">
        <v>261</v>
      </c>
      <c r="G38" s="361">
        <f>+ｱ.燃え殻!$AU$17</f>
        <v>0</v>
      </c>
      <c r="H38" s="361">
        <f>+ｲ.汚泥!$AU$17</f>
        <v>0</v>
      </c>
      <c r="I38" s="361">
        <f>+ｳ.廃油!$AU$17</f>
        <v>0</v>
      </c>
      <c r="J38" s="361">
        <f>+ｴ.廃酸!$AU$17</f>
        <v>0</v>
      </c>
      <c r="K38" s="361">
        <f>+ｵ.廃ｱﾙｶﾘ!$AU$17</f>
        <v>0</v>
      </c>
      <c r="L38" s="361">
        <f>+ｶ.廃ﾌﾟﾗ類!$AU$14</f>
        <v>0</v>
      </c>
      <c r="M38" s="361">
        <f>+ｷ.紙くず!$AU$17</f>
        <v>0</v>
      </c>
      <c r="N38" s="361">
        <f>+ｸ.木くず!$AU$17</f>
        <v>0</v>
      </c>
      <c r="O38" s="361">
        <f>+ｹ.繊維くず!$AU$17</f>
        <v>0</v>
      </c>
      <c r="P38" s="361">
        <f>+ｺ.動植物性残さ!$AU$17</f>
        <v>0</v>
      </c>
      <c r="Q38" s="361">
        <f>+ｻ.動物系固形不要物!$AU$17</f>
        <v>0</v>
      </c>
      <c r="R38" s="361">
        <f>+ｼ.ｺﾞﾑくず!$AU$17</f>
        <v>0</v>
      </c>
      <c r="S38" s="361">
        <f>+ｽ.金属くず!$AU$17</f>
        <v>0</v>
      </c>
      <c r="T38" s="361">
        <f>+ｾ.ｶﾞﾗｽ･ｺﾝｸﾘ･陶磁器くず!$AU$17</f>
        <v>0</v>
      </c>
      <c r="U38" s="361">
        <f>+ｿ.鉱さい!$AU$17</f>
        <v>0</v>
      </c>
      <c r="V38" s="361">
        <f>+ﾀ.がれき類!$AU$17</f>
        <v>0</v>
      </c>
      <c r="W38" s="361">
        <f>+ﾁ.動物のふん尿!$AU$17</f>
        <v>0</v>
      </c>
      <c r="X38" s="361">
        <f>+ﾂ.動物の死体!$AU$17</f>
        <v>0</v>
      </c>
      <c r="Y38" s="361">
        <f>+ﾃ.ばいじん!$AU$17</f>
        <v>0</v>
      </c>
      <c r="Z38" s="362">
        <f>+ﾄ.混合廃棄物その他!$AU$17</f>
        <v>0</v>
      </c>
      <c r="AA38" s="363">
        <f t="shared" si="4"/>
        <v>0</v>
      </c>
    </row>
    <row r="39" spans="2:27" ht="20.45" customHeight="1">
      <c r="B39" s="169" t="s">
        <v>230</v>
      </c>
      <c r="C39" s="124"/>
      <c r="D39" s="208"/>
      <c r="E39" s="204"/>
      <c r="F39" s="201" t="s">
        <v>260</v>
      </c>
      <c r="G39" s="361">
        <f>+ｱ.燃え殻!$AU$18</f>
        <v>0</v>
      </c>
      <c r="H39" s="361">
        <f>+ｲ.汚泥!$AU$18</f>
        <v>0</v>
      </c>
      <c r="I39" s="361">
        <f>+ｳ.廃油!$AU$18</f>
        <v>0</v>
      </c>
      <c r="J39" s="361">
        <f>+ｴ.廃酸!$AU$18</f>
        <v>0</v>
      </c>
      <c r="K39" s="361">
        <f>+ｵ.廃ｱﾙｶﾘ!$AU$18</f>
        <v>0</v>
      </c>
      <c r="L39" s="361">
        <f>+ｶ.廃ﾌﾟﾗ類!$AU$15</f>
        <v>0</v>
      </c>
      <c r="M39" s="361">
        <f>+ｷ.紙くず!$AU$18</f>
        <v>0</v>
      </c>
      <c r="N39" s="361">
        <f>+ｸ.木くず!$AU$18</f>
        <v>0</v>
      </c>
      <c r="O39" s="361">
        <f>+ｹ.繊維くず!$AU$18</f>
        <v>0</v>
      </c>
      <c r="P39" s="361">
        <f>+ｺ.動植物性残さ!$AU$18</f>
        <v>0</v>
      </c>
      <c r="Q39" s="361">
        <f>+ｻ.動物系固形不要物!$AU$18</f>
        <v>0</v>
      </c>
      <c r="R39" s="361">
        <f>+ｼ.ｺﾞﾑくず!$AU$18</f>
        <v>0</v>
      </c>
      <c r="S39" s="361">
        <f>+ｽ.金属くず!$AU$18</f>
        <v>0</v>
      </c>
      <c r="T39" s="361">
        <f>+ｾ.ｶﾞﾗｽ･ｺﾝｸﾘ･陶磁器くず!$AU$18</f>
        <v>0</v>
      </c>
      <c r="U39" s="361">
        <f>+ｿ.鉱さい!$AU$18</f>
        <v>0</v>
      </c>
      <c r="V39" s="361">
        <f>+ﾀ.がれき類!$AU$18</f>
        <v>0</v>
      </c>
      <c r="W39" s="361">
        <f>+ﾁ.動物のふん尿!$AU$18</f>
        <v>0</v>
      </c>
      <c r="X39" s="361">
        <f>+ﾂ.動物の死体!$AU$18</f>
        <v>0</v>
      </c>
      <c r="Y39" s="361">
        <f>+ﾃ.ばいじん!$AU$18</f>
        <v>0</v>
      </c>
      <c r="Z39" s="362">
        <f>+ﾄ.混合廃棄物その他!$AU$18</f>
        <v>0</v>
      </c>
      <c r="AA39" s="363">
        <f t="shared" si="4"/>
        <v>0</v>
      </c>
    </row>
    <row r="40" spans="2:27" ht="20.45" customHeight="1" thickBot="1">
      <c r="B40" s="169" t="s">
        <v>231</v>
      </c>
      <c r="C40" s="213"/>
      <c r="D40" s="214"/>
      <c r="E40" s="215" t="s">
        <v>264</v>
      </c>
      <c r="F40" s="381"/>
      <c r="G40" s="364">
        <f>+ｱ.燃え殻!$AO$21</f>
        <v>0</v>
      </c>
      <c r="H40" s="364">
        <f>+ｲ.汚泥!$AO$21</f>
        <v>0</v>
      </c>
      <c r="I40" s="364">
        <f>+ｳ.廃油!$AO$21</f>
        <v>0</v>
      </c>
      <c r="J40" s="364">
        <f>+ｴ.廃酸!$AO$21</f>
        <v>0</v>
      </c>
      <c r="K40" s="364">
        <f>+ｵ.廃ｱﾙｶﾘ!$AO$21</f>
        <v>0</v>
      </c>
      <c r="L40" s="364">
        <f>+ｶ.廃ﾌﾟﾗ類!$AO$21</f>
        <v>0</v>
      </c>
      <c r="M40" s="364">
        <f>+ｷ.紙くず!$AO$21</f>
        <v>0</v>
      </c>
      <c r="N40" s="364">
        <f>+ｸ.木くず!$AO$21</f>
        <v>0</v>
      </c>
      <c r="O40" s="364">
        <f>+ｹ.繊維くず!$AO$21</f>
        <v>0</v>
      </c>
      <c r="P40" s="364">
        <f>+ｺ.動植物性残さ!$AO$21</f>
        <v>0</v>
      </c>
      <c r="Q40" s="364">
        <f>+ｻ.動物系固形不要物!$AO$21</f>
        <v>0</v>
      </c>
      <c r="R40" s="364">
        <f>+ｼ.ｺﾞﾑくず!$AO$21</f>
        <v>0</v>
      </c>
      <c r="S40" s="364">
        <f>+ｽ.金属くず!$AO$21</f>
        <v>0</v>
      </c>
      <c r="T40" s="364">
        <f>+ｾ.ｶﾞﾗｽ･ｺﾝｸﾘ･陶磁器くず!$AO$21</f>
        <v>0</v>
      </c>
      <c r="U40" s="364">
        <f>+ｿ.鉱さい!$AO$21</f>
        <v>0</v>
      </c>
      <c r="V40" s="364">
        <f>+ﾀ.がれき類!$AO$21</f>
        <v>0</v>
      </c>
      <c r="W40" s="364">
        <f>+ﾁ.動物のふん尿!$AO$21</f>
        <v>0</v>
      </c>
      <c r="X40" s="364">
        <f>+ﾂ.動物の死体!$AO$21</f>
        <v>0</v>
      </c>
      <c r="Y40" s="364">
        <f>+ﾃ.ばいじん!$AO$21</f>
        <v>0</v>
      </c>
      <c r="Z40" s="365">
        <f>+ﾄ.混合廃棄物その他!$AO$21</f>
        <v>0</v>
      </c>
      <c r="AA40" s="366">
        <f>SUM(G40:Z40)</f>
        <v>0</v>
      </c>
    </row>
    <row r="41" spans="2:27" ht="20.45" customHeight="1">
      <c r="B41" s="167"/>
      <c r="C41" s="691" t="s">
        <v>173</v>
      </c>
      <c r="D41" s="123" t="s">
        <v>179</v>
      </c>
      <c r="E41" s="698" t="s">
        <v>236</v>
      </c>
      <c r="F41" s="699"/>
      <c r="G41" s="367">
        <f t="shared" ref="G41:Z41" si="8">+G42+G46</f>
        <v>0</v>
      </c>
      <c r="H41" s="367">
        <f t="shared" si="8"/>
        <v>698.5</v>
      </c>
      <c r="I41" s="367">
        <f t="shared" si="8"/>
        <v>0</v>
      </c>
      <c r="J41" s="367">
        <f t="shared" si="8"/>
        <v>0</v>
      </c>
      <c r="K41" s="367">
        <f t="shared" si="8"/>
        <v>0</v>
      </c>
      <c r="L41" s="367">
        <f t="shared" si="8"/>
        <v>2</v>
      </c>
      <c r="M41" s="367">
        <f t="shared" si="8"/>
        <v>0</v>
      </c>
      <c r="N41" s="367">
        <f t="shared" si="8"/>
        <v>87.1</v>
      </c>
      <c r="O41" s="367">
        <f t="shared" si="8"/>
        <v>0</v>
      </c>
      <c r="P41" s="367">
        <f t="shared" si="8"/>
        <v>0</v>
      </c>
      <c r="Q41" s="367">
        <f t="shared" si="8"/>
        <v>0</v>
      </c>
      <c r="R41" s="367">
        <f t="shared" si="8"/>
        <v>0</v>
      </c>
      <c r="S41" s="367">
        <f t="shared" si="8"/>
        <v>58.3</v>
      </c>
      <c r="T41" s="367">
        <f t="shared" si="8"/>
        <v>0</v>
      </c>
      <c r="U41" s="367">
        <f t="shared" si="8"/>
        <v>0</v>
      </c>
      <c r="V41" s="367">
        <f t="shared" si="8"/>
        <v>11921.1</v>
      </c>
      <c r="W41" s="367">
        <f t="shared" si="8"/>
        <v>0</v>
      </c>
      <c r="X41" s="367">
        <f t="shared" si="8"/>
        <v>0</v>
      </c>
      <c r="Y41" s="367">
        <f t="shared" si="8"/>
        <v>0</v>
      </c>
      <c r="Z41" s="368">
        <f t="shared" si="8"/>
        <v>0</v>
      </c>
      <c r="AA41" s="369">
        <f t="shared" si="4"/>
        <v>12767</v>
      </c>
    </row>
    <row r="42" spans="2:27" ht="20.45" customHeight="1">
      <c r="B42" s="167"/>
      <c r="C42" s="691"/>
      <c r="D42" s="207"/>
      <c r="E42" s="205" t="s">
        <v>262</v>
      </c>
      <c r="F42" s="383"/>
      <c r="G42" s="358">
        <f t="shared" ref="G42:Z42" si="9">SUM(G43:G45)</f>
        <v>0</v>
      </c>
      <c r="H42" s="358">
        <f t="shared" si="9"/>
        <v>698.5</v>
      </c>
      <c r="I42" s="358">
        <f t="shared" si="9"/>
        <v>0</v>
      </c>
      <c r="J42" s="358">
        <f t="shared" si="9"/>
        <v>0</v>
      </c>
      <c r="K42" s="358">
        <f t="shared" si="9"/>
        <v>0</v>
      </c>
      <c r="L42" s="358">
        <f t="shared" si="9"/>
        <v>2</v>
      </c>
      <c r="M42" s="358">
        <f t="shared" si="9"/>
        <v>0</v>
      </c>
      <c r="N42" s="358">
        <f t="shared" si="9"/>
        <v>87.1</v>
      </c>
      <c r="O42" s="358">
        <f t="shared" si="9"/>
        <v>0</v>
      </c>
      <c r="P42" s="358">
        <f t="shared" si="9"/>
        <v>0</v>
      </c>
      <c r="Q42" s="358">
        <f t="shared" si="9"/>
        <v>0</v>
      </c>
      <c r="R42" s="358">
        <f t="shared" si="9"/>
        <v>0</v>
      </c>
      <c r="S42" s="358">
        <f t="shared" si="9"/>
        <v>58.3</v>
      </c>
      <c r="T42" s="358">
        <f t="shared" si="9"/>
        <v>0</v>
      </c>
      <c r="U42" s="358">
        <f t="shared" si="9"/>
        <v>0</v>
      </c>
      <c r="V42" s="358">
        <f t="shared" si="9"/>
        <v>11921.1</v>
      </c>
      <c r="W42" s="358">
        <f t="shared" si="9"/>
        <v>0</v>
      </c>
      <c r="X42" s="358">
        <f t="shared" si="9"/>
        <v>0</v>
      </c>
      <c r="Y42" s="358">
        <f t="shared" si="9"/>
        <v>0</v>
      </c>
      <c r="Z42" s="359">
        <f t="shared" si="9"/>
        <v>0</v>
      </c>
      <c r="AA42" s="360">
        <f t="shared" si="4"/>
        <v>12767</v>
      </c>
    </row>
    <row r="43" spans="2:27" ht="20.45" customHeight="1">
      <c r="B43" s="167"/>
      <c r="C43" s="691"/>
      <c r="D43" s="208"/>
      <c r="E43" s="203"/>
      <c r="F43" s="201" t="s">
        <v>235</v>
      </c>
      <c r="G43" s="361">
        <f>+ｱ.燃え殻!$AA$28</f>
        <v>0</v>
      </c>
      <c r="H43" s="361">
        <f>+ｲ.汚泥!$AA$28</f>
        <v>698.5</v>
      </c>
      <c r="I43" s="361">
        <f>+ｳ.廃油!$AA$28</f>
        <v>0</v>
      </c>
      <c r="J43" s="361">
        <f>+ｴ.廃酸!$AA$28</f>
        <v>0</v>
      </c>
      <c r="K43" s="361">
        <f>+ｵ.廃ｱﾙｶﾘ!$AA$28</f>
        <v>0</v>
      </c>
      <c r="L43" s="361">
        <f>+ｶ.廃ﾌﾟﾗ類!$AA$28</f>
        <v>2</v>
      </c>
      <c r="M43" s="361">
        <f>+ｷ.紙くず!$AA$28</f>
        <v>0</v>
      </c>
      <c r="N43" s="361">
        <f>+ｸ.木くず!$AA$28</f>
        <v>87.1</v>
      </c>
      <c r="O43" s="361">
        <f>+ｹ.繊維くず!$AA$28</f>
        <v>0</v>
      </c>
      <c r="P43" s="361">
        <f>+ｺ.動植物性残さ!$AA$28</f>
        <v>0</v>
      </c>
      <c r="Q43" s="361">
        <f>+ｻ.動物系固形不要物!$AA$28</f>
        <v>0</v>
      </c>
      <c r="R43" s="361">
        <f>+ｼ.ｺﾞﾑくず!$AA$28</f>
        <v>0</v>
      </c>
      <c r="S43" s="361">
        <f>+ｽ.金属くず!$AA$28</f>
        <v>58.3</v>
      </c>
      <c r="T43" s="361">
        <f>+ｾ.ｶﾞﾗｽ･ｺﾝｸﾘ･陶磁器くず!$AA$28</f>
        <v>0</v>
      </c>
      <c r="U43" s="361">
        <f>+ｿ.鉱さい!$AA$28</f>
        <v>0</v>
      </c>
      <c r="V43" s="361">
        <f>+ﾀ.がれき類!$AA$28</f>
        <v>11921.1</v>
      </c>
      <c r="W43" s="361">
        <f>+ﾁ.動物のふん尿!$AA$28</f>
        <v>0</v>
      </c>
      <c r="X43" s="361">
        <f>+ﾂ.動物の死体!$AA$28</f>
        <v>0</v>
      </c>
      <c r="Y43" s="361">
        <f>+ﾃ.ばいじん!$AA$28</f>
        <v>0</v>
      </c>
      <c r="Z43" s="362">
        <f>+ﾄ.混合廃棄物その他!$AA$28</f>
        <v>0</v>
      </c>
      <c r="AA43" s="363">
        <f t="shared" si="4"/>
        <v>12767</v>
      </c>
    </row>
    <row r="44" spans="2:27" ht="20.45" customHeight="1">
      <c r="B44" s="167"/>
      <c r="C44" s="691"/>
      <c r="D44" s="208"/>
      <c r="E44" s="203"/>
      <c r="F44" s="201" t="s">
        <v>261</v>
      </c>
      <c r="G44" s="361">
        <f>+ｱ.燃え殻!$AA$29</f>
        <v>0</v>
      </c>
      <c r="H44" s="361">
        <f>+ｲ.汚泥!$AA$29</f>
        <v>0</v>
      </c>
      <c r="I44" s="361">
        <f>+ｳ.廃油!$AA$29</f>
        <v>0</v>
      </c>
      <c r="J44" s="361">
        <f>+ｴ.廃酸!$AA$29</f>
        <v>0</v>
      </c>
      <c r="K44" s="361">
        <f>+ｵ.廃ｱﾙｶﾘ!$AA$29</f>
        <v>0</v>
      </c>
      <c r="L44" s="361">
        <f>+ｶ.廃ﾌﾟﾗ類!$AA$29</f>
        <v>0</v>
      </c>
      <c r="M44" s="361">
        <f>+ｷ.紙くず!$AA$29</f>
        <v>0</v>
      </c>
      <c r="N44" s="361">
        <f>+ｸ.木くず!$AA$29</f>
        <v>0</v>
      </c>
      <c r="O44" s="361">
        <f>+ｹ.繊維くず!$AA$29</f>
        <v>0</v>
      </c>
      <c r="P44" s="361">
        <f>+ｺ.動植物性残さ!$AA$29</f>
        <v>0</v>
      </c>
      <c r="Q44" s="361">
        <f>+ｻ.動物系固形不要物!$AA$29</f>
        <v>0</v>
      </c>
      <c r="R44" s="361">
        <f>+ｼ.ｺﾞﾑくず!$AA$29</f>
        <v>0</v>
      </c>
      <c r="S44" s="361">
        <f>+ｽ.金属くず!$AA$29</f>
        <v>0</v>
      </c>
      <c r="T44" s="361">
        <f>+ｾ.ｶﾞﾗｽ･ｺﾝｸﾘ･陶磁器くず!$AA$29</f>
        <v>0</v>
      </c>
      <c r="U44" s="361">
        <f>+ｿ.鉱さい!$AA$29</f>
        <v>0</v>
      </c>
      <c r="V44" s="361">
        <f>+ﾀ.がれき類!$AA$29</f>
        <v>0</v>
      </c>
      <c r="W44" s="361">
        <f>+ﾁ.動物のふん尿!$AA$29</f>
        <v>0</v>
      </c>
      <c r="X44" s="361">
        <f>+ﾂ.動物の死体!$AA$29</f>
        <v>0</v>
      </c>
      <c r="Y44" s="361">
        <f>+ﾃ.ばいじん!$AA$29</f>
        <v>0</v>
      </c>
      <c r="Z44" s="362">
        <f>+ﾄ.混合廃棄物その他!$AA$29</f>
        <v>0</v>
      </c>
      <c r="AA44" s="363">
        <f t="shared" si="4"/>
        <v>0</v>
      </c>
    </row>
    <row r="45" spans="2:27" ht="20.45" customHeight="1">
      <c r="B45" s="167"/>
      <c r="C45" s="691"/>
      <c r="D45" s="208"/>
      <c r="E45" s="204"/>
      <c r="F45" s="202" t="s">
        <v>260</v>
      </c>
      <c r="G45" s="361">
        <f>+ｱ.燃え殻!$AA$30</f>
        <v>0</v>
      </c>
      <c r="H45" s="361">
        <f>+ｲ.汚泥!$AA$30</f>
        <v>0</v>
      </c>
      <c r="I45" s="361">
        <f>+ｳ.廃油!$AA$30</f>
        <v>0</v>
      </c>
      <c r="J45" s="361">
        <f>+ｴ.廃酸!$AA$30</f>
        <v>0</v>
      </c>
      <c r="K45" s="361">
        <f>+ｵ.廃ｱﾙｶﾘ!$AA$30</f>
        <v>0</v>
      </c>
      <c r="L45" s="361">
        <f>+ｶ.廃ﾌﾟﾗ類!$AA$30</f>
        <v>0</v>
      </c>
      <c r="M45" s="361">
        <f>+ｷ.紙くず!$AA$30</f>
        <v>0</v>
      </c>
      <c r="N45" s="361">
        <f>+ｸ.木くず!$AA$30</f>
        <v>0</v>
      </c>
      <c r="O45" s="361">
        <f>+ｹ.繊維くず!$AA$30</f>
        <v>0</v>
      </c>
      <c r="P45" s="361">
        <f>+ｺ.動植物性残さ!$AA$30</f>
        <v>0</v>
      </c>
      <c r="Q45" s="361">
        <f>+ｻ.動物系固形不要物!$AA$30</f>
        <v>0</v>
      </c>
      <c r="R45" s="361">
        <f>+ｼ.ｺﾞﾑくず!$AA$30</f>
        <v>0</v>
      </c>
      <c r="S45" s="361">
        <f>+ｽ.金属くず!$AA$30</f>
        <v>0</v>
      </c>
      <c r="T45" s="361">
        <f>+ｾ.ｶﾞﾗｽ･ｺﾝｸﾘ･陶磁器くず!$AA$30</f>
        <v>0</v>
      </c>
      <c r="U45" s="361">
        <f>+ｿ.鉱さい!$AA$30</f>
        <v>0</v>
      </c>
      <c r="V45" s="361">
        <f>+ﾀ.がれき類!$AA$30</f>
        <v>0</v>
      </c>
      <c r="W45" s="361">
        <f>+ﾁ.動物のふん尿!$AA$30</f>
        <v>0</v>
      </c>
      <c r="X45" s="361">
        <f>+ﾂ.動物の死体!$AA$30</f>
        <v>0</v>
      </c>
      <c r="Y45" s="361">
        <f>+ﾃ.ばいじん!$AA$30</f>
        <v>0</v>
      </c>
      <c r="Z45" s="362">
        <f>+ﾄ.混合廃棄物その他!$AA$30</f>
        <v>0</v>
      </c>
      <c r="AA45" s="363">
        <f t="shared" si="4"/>
        <v>0</v>
      </c>
    </row>
    <row r="46" spans="2:27" ht="20.45" customHeight="1" thickBot="1">
      <c r="B46" s="167"/>
      <c r="C46" s="692"/>
      <c r="D46" s="209"/>
      <c r="E46" s="206" t="s">
        <v>263</v>
      </c>
      <c r="F46" s="383"/>
      <c r="G46" s="364">
        <f>+ｱ.燃え殻!$R$33</f>
        <v>0</v>
      </c>
      <c r="H46" s="364">
        <f>+ｲ.汚泥!$R$33</f>
        <v>0</v>
      </c>
      <c r="I46" s="364">
        <f>+ｳ.廃油!$R$33</f>
        <v>0</v>
      </c>
      <c r="J46" s="364">
        <f>+ｴ.廃酸!$R$33</f>
        <v>0</v>
      </c>
      <c r="K46" s="364">
        <f>+ｵ.廃ｱﾙｶﾘ!$R$33</f>
        <v>0</v>
      </c>
      <c r="L46" s="364">
        <f>+ｶ.廃ﾌﾟﾗ類!$R$33</f>
        <v>0</v>
      </c>
      <c r="M46" s="364">
        <f>+ｷ.紙くず!$R$33</f>
        <v>0</v>
      </c>
      <c r="N46" s="364">
        <f>+ｸ.木くず!$R$33</f>
        <v>0</v>
      </c>
      <c r="O46" s="364">
        <f>+ｹ.繊維くず!$R$33</f>
        <v>0</v>
      </c>
      <c r="P46" s="364">
        <f>+ｺ.動植物性残さ!$R$33</f>
        <v>0</v>
      </c>
      <c r="Q46" s="364">
        <f>+ｻ.動物系固形不要物!$R$33</f>
        <v>0</v>
      </c>
      <c r="R46" s="364">
        <f>+ｼ.ｺﾞﾑくず!$R$33</f>
        <v>0</v>
      </c>
      <c r="S46" s="364">
        <f>+ｽ.金属くず!$R$33</f>
        <v>0</v>
      </c>
      <c r="T46" s="364">
        <f>+ｾ.ｶﾞﾗｽ･ｺﾝｸﾘ･陶磁器くず!$R$33</f>
        <v>0</v>
      </c>
      <c r="U46" s="364">
        <f>+ｿ.鉱さい!$R$33</f>
        <v>0</v>
      </c>
      <c r="V46" s="364">
        <f>+ﾀ.がれき類!$R$33</f>
        <v>0</v>
      </c>
      <c r="W46" s="364">
        <f>+ﾁ.動物のふん尿!$R$33</f>
        <v>0</v>
      </c>
      <c r="X46" s="364">
        <f>+ﾂ.動物の死体!$R$33</f>
        <v>0</v>
      </c>
      <c r="Y46" s="364">
        <f>+ﾃ.ばいじん!$R$33</f>
        <v>0</v>
      </c>
      <c r="Z46" s="365">
        <f>+ﾄ.混合廃棄物その他!$R$33</f>
        <v>0</v>
      </c>
      <c r="AA46" s="366">
        <f>SUM(G46:Z46)</f>
        <v>0</v>
      </c>
    </row>
    <row r="47" spans="2:27" ht="20.45" customHeight="1">
      <c r="B47" s="167"/>
      <c r="C47" s="122" t="s">
        <v>237</v>
      </c>
      <c r="D47" s="696" t="s">
        <v>294</v>
      </c>
      <c r="E47" s="696"/>
      <c r="F47" s="697"/>
      <c r="G47" s="370">
        <f>+ｱ.燃え殻!$AL$27</f>
        <v>0</v>
      </c>
      <c r="H47" s="370">
        <f>+ｲ.汚泥!$AL$27</f>
        <v>698.5</v>
      </c>
      <c r="I47" s="370">
        <f>+ｳ.廃油!$AL$27</f>
        <v>0</v>
      </c>
      <c r="J47" s="370">
        <f>+ｴ.廃酸!$AL$27</f>
        <v>0</v>
      </c>
      <c r="K47" s="370">
        <f>+ｵ.廃ｱﾙｶﾘ!$AL$27</f>
        <v>0</v>
      </c>
      <c r="L47" s="370">
        <f>+ｶ.廃ﾌﾟﾗ類!$AL$27</f>
        <v>2</v>
      </c>
      <c r="M47" s="370">
        <f>+ｷ.紙くず!$AL$27</f>
        <v>0</v>
      </c>
      <c r="N47" s="370">
        <f>+ｸ.木くず!$AL$27</f>
        <v>87.1</v>
      </c>
      <c r="O47" s="370">
        <f>+ｹ.繊維くず!$AL$27</f>
        <v>0</v>
      </c>
      <c r="P47" s="370">
        <f>+ｺ.動植物性残さ!$AL$27</f>
        <v>0</v>
      </c>
      <c r="Q47" s="370">
        <f>+ｻ.動物系固形不要物!$AL$27</f>
        <v>0</v>
      </c>
      <c r="R47" s="370">
        <f>+ｼ.ｺﾞﾑくず!$AL$27</f>
        <v>0</v>
      </c>
      <c r="S47" s="370">
        <f>+ｽ.金属くず!$AL$27</f>
        <v>58.3</v>
      </c>
      <c r="T47" s="370">
        <f>+ｾ.ｶﾞﾗｽ･ｺﾝｸﾘ･陶磁器くず!$AL$27</f>
        <v>0</v>
      </c>
      <c r="U47" s="370">
        <f>+ｿ.鉱さい!$AL$27</f>
        <v>0</v>
      </c>
      <c r="V47" s="370">
        <f>+ﾀ.がれき類!$AL$27</f>
        <v>11921.1</v>
      </c>
      <c r="W47" s="370">
        <f>+ﾁ.動物のふん尿!$AL$27</f>
        <v>0</v>
      </c>
      <c r="X47" s="370">
        <f>+ﾂ.動物の死体!$AL$27</f>
        <v>0</v>
      </c>
      <c r="Y47" s="370">
        <f>+ﾃ.ばいじん!$AL$27</f>
        <v>0</v>
      </c>
      <c r="Z47" s="371">
        <f>+ﾄ.混合廃棄物その他!$AL$27</f>
        <v>0</v>
      </c>
      <c r="AA47" s="372">
        <f t="shared" si="4"/>
        <v>12767</v>
      </c>
    </row>
    <row r="48" spans="2:27" ht="20.45" customHeight="1">
      <c r="B48" s="167"/>
      <c r="C48" s="173"/>
      <c r="D48" s="172" t="s">
        <v>188</v>
      </c>
      <c r="E48" s="687" t="s">
        <v>238</v>
      </c>
      <c r="F48" s="688"/>
      <c r="G48" s="373">
        <f>+ｱ.燃え殻!$AL$30</f>
        <v>0</v>
      </c>
      <c r="H48" s="373">
        <f>+ｲ.汚泥!$AL$30</f>
        <v>0</v>
      </c>
      <c r="I48" s="373">
        <f>+ｳ.廃油!$AL$30</f>
        <v>0</v>
      </c>
      <c r="J48" s="373">
        <f>+ｴ.廃酸!$AL$30</f>
        <v>0</v>
      </c>
      <c r="K48" s="373">
        <f>+ｵ.廃ｱﾙｶﾘ!$AL$30</f>
        <v>0</v>
      </c>
      <c r="L48" s="373">
        <f>+ｶ.廃ﾌﾟﾗ類!$AL$30</f>
        <v>0</v>
      </c>
      <c r="M48" s="373">
        <f>+ｷ.紙くず!$AL$30</f>
        <v>0</v>
      </c>
      <c r="N48" s="373">
        <f>+ｸ.木くず!$AL$30</f>
        <v>85.1</v>
      </c>
      <c r="O48" s="373">
        <f>+ｹ.繊維くず!$AL$30</f>
        <v>0</v>
      </c>
      <c r="P48" s="373">
        <f>+ｺ.動植物性残さ!$AL$30</f>
        <v>0</v>
      </c>
      <c r="Q48" s="373">
        <f>+ｻ.動物系固形不要物!$AL$30</f>
        <v>0</v>
      </c>
      <c r="R48" s="373">
        <f>+ｼ.ｺﾞﾑくず!$AL$30</f>
        <v>0</v>
      </c>
      <c r="S48" s="373">
        <f>+ｽ.金属くず!$AL$30</f>
        <v>0</v>
      </c>
      <c r="T48" s="373">
        <f>+ｾ.ｶﾞﾗｽ･ｺﾝｸﾘ･陶磁器くず!$AL$30</f>
        <v>0</v>
      </c>
      <c r="U48" s="373">
        <f>+ｿ.鉱さい!$AL$30</f>
        <v>0</v>
      </c>
      <c r="V48" s="373">
        <f>+ﾀ.がれき類!$AL$30</f>
        <v>5233.8999999999996</v>
      </c>
      <c r="W48" s="373">
        <f>+ﾁ.動物のふん尿!$AL$30</f>
        <v>0</v>
      </c>
      <c r="X48" s="373">
        <f>+ﾂ.動物の死体!$AL$30</f>
        <v>0</v>
      </c>
      <c r="Y48" s="373">
        <f>+ﾃ.ばいじん!$AL$30</f>
        <v>0</v>
      </c>
      <c r="Z48" s="374">
        <f>+ﾄ.混合廃棄物その他!$AL$30</f>
        <v>0</v>
      </c>
      <c r="AA48" s="375">
        <f t="shared" si="4"/>
        <v>5319</v>
      </c>
    </row>
    <row r="49" spans="2:27" ht="20.45" customHeight="1">
      <c r="B49" s="167"/>
      <c r="C49" s="173"/>
      <c r="D49" s="409" t="s">
        <v>190</v>
      </c>
      <c r="E49" s="700" t="s">
        <v>239</v>
      </c>
      <c r="F49" s="701"/>
      <c r="G49" s="422">
        <f>+ｱ.燃え殻!$AS$24</f>
        <v>0</v>
      </c>
      <c r="H49" s="422">
        <f>+ｲ.汚泥!$AS$24</f>
        <v>698.5</v>
      </c>
      <c r="I49" s="422">
        <f>+ｳ.廃油!$AS$24</f>
        <v>0</v>
      </c>
      <c r="J49" s="422">
        <f>+ｴ.廃酸!$AS$24</f>
        <v>0</v>
      </c>
      <c r="K49" s="422">
        <f>+ｵ.廃ｱﾙｶﾘ!$AS$24</f>
        <v>0</v>
      </c>
      <c r="L49" s="422">
        <f>+ｶ.廃ﾌﾟﾗ類!$AS$24</f>
        <v>2</v>
      </c>
      <c r="M49" s="422">
        <f>+ｷ.紙くず!$AS$24</f>
        <v>0</v>
      </c>
      <c r="N49" s="422">
        <f>+ｸ.木くず!$AS$24</f>
        <v>87.1</v>
      </c>
      <c r="O49" s="422">
        <f>+ｹ.繊維くず!$AS$24</f>
        <v>0</v>
      </c>
      <c r="P49" s="422">
        <f>+ｺ.動植物性残さ!$AS$24</f>
        <v>0</v>
      </c>
      <c r="Q49" s="422">
        <f>+ｻ.動物系固形不要物!$AS$24</f>
        <v>0</v>
      </c>
      <c r="R49" s="422">
        <f>+ｼ.ｺﾞﾑくず!$AS$24</f>
        <v>0</v>
      </c>
      <c r="S49" s="422">
        <f>+ｽ.金属くず!$AS$24</f>
        <v>58.3</v>
      </c>
      <c r="T49" s="422">
        <f>+ｾ.ｶﾞﾗｽ･ｺﾝｸﾘ･陶磁器くず!$AS$24</f>
        <v>0</v>
      </c>
      <c r="U49" s="422">
        <f>+ｿ.鉱さい!$AS$24</f>
        <v>0</v>
      </c>
      <c r="V49" s="422">
        <f>+ﾀ.がれき類!$AS$24</f>
        <v>11921.1</v>
      </c>
      <c r="W49" s="422">
        <f>+ﾁ.動物のふん尿!$AS$24</f>
        <v>0</v>
      </c>
      <c r="X49" s="422">
        <f>+ﾂ.動物の死体!$AS$24</f>
        <v>0</v>
      </c>
      <c r="Y49" s="422">
        <f>+ﾃ.ばいじん!$AS$24</f>
        <v>0</v>
      </c>
      <c r="Z49" s="423">
        <f>+ﾄ.混合廃棄物その他!$AS$24</f>
        <v>0</v>
      </c>
      <c r="AA49" s="424">
        <f t="shared" si="4"/>
        <v>12767</v>
      </c>
    </row>
    <row r="50" spans="2:27" ht="20.45" customHeight="1">
      <c r="B50" s="167"/>
      <c r="C50" s="173"/>
      <c r="D50" s="410"/>
      <c r="E50" s="702" t="s">
        <v>449</v>
      </c>
      <c r="F50" s="703"/>
      <c r="G50" s="411"/>
      <c r="H50" s="411"/>
      <c r="I50" s="411"/>
      <c r="J50" s="411"/>
      <c r="K50" s="411"/>
      <c r="L50" s="376">
        <f>ｶ.廃ﾌﾟﾗ類!AU18</f>
        <v>2</v>
      </c>
      <c r="M50" s="411"/>
      <c r="N50" s="411"/>
      <c r="O50" s="411"/>
      <c r="P50" s="411"/>
      <c r="Q50" s="411"/>
      <c r="R50" s="411"/>
      <c r="S50" s="411"/>
      <c r="T50" s="411"/>
      <c r="U50" s="411"/>
      <c r="V50" s="411"/>
      <c r="W50" s="411"/>
      <c r="X50" s="411"/>
      <c r="Y50" s="411"/>
      <c r="Z50" s="433"/>
      <c r="AA50" s="377">
        <f t="shared" si="4"/>
        <v>2</v>
      </c>
    </row>
    <row r="51" spans="2:27" ht="20.45" customHeight="1">
      <c r="B51" s="167"/>
      <c r="C51" s="173"/>
      <c r="D51" s="410"/>
      <c r="E51" s="704" t="s">
        <v>450</v>
      </c>
      <c r="F51" s="705"/>
      <c r="G51" s="415"/>
      <c r="H51" s="415"/>
      <c r="I51" s="415"/>
      <c r="J51" s="415"/>
      <c r="K51" s="415"/>
      <c r="L51" s="376">
        <f>ｶ.廃ﾌﾟﾗ類!AU19</f>
        <v>0</v>
      </c>
      <c r="M51" s="415"/>
      <c r="N51" s="415"/>
      <c r="O51" s="415"/>
      <c r="P51" s="415"/>
      <c r="Q51" s="415"/>
      <c r="R51" s="415"/>
      <c r="S51" s="415"/>
      <c r="T51" s="415"/>
      <c r="U51" s="415"/>
      <c r="V51" s="415"/>
      <c r="W51" s="415"/>
      <c r="X51" s="415"/>
      <c r="Y51" s="415"/>
      <c r="Z51" s="433"/>
      <c r="AA51" s="377">
        <f t="shared" si="4"/>
        <v>0</v>
      </c>
    </row>
    <row r="52" spans="2:27" ht="20.45" customHeight="1">
      <c r="B52" s="167"/>
      <c r="C52" s="173"/>
      <c r="D52" s="410"/>
      <c r="E52" s="702" t="s">
        <v>451</v>
      </c>
      <c r="F52" s="703"/>
      <c r="G52" s="415"/>
      <c r="H52" s="415"/>
      <c r="I52" s="415"/>
      <c r="J52" s="415"/>
      <c r="K52" s="415"/>
      <c r="L52" s="376">
        <f>ｶ.廃ﾌﾟﾗ類!AU20</f>
        <v>0</v>
      </c>
      <c r="M52" s="415"/>
      <c r="N52" s="415"/>
      <c r="O52" s="415"/>
      <c r="P52" s="415"/>
      <c r="Q52" s="415"/>
      <c r="R52" s="415"/>
      <c r="S52" s="415"/>
      <c r="T52" s="415"/>
      <c r="U52" s="415"/>
      <c r="V52" s="415"/>
      <c r="W52" s="415"/>
      <c r="X52" s="415"/>
      <c r="Y52" s="415"/>
      <c r="Z52" s="433"/>
      <c r="AA52" s="377">
        <f t="shared" si="4"/>
        <v>0</v>
      </c>
    </row>
    <row r="53" spans="2:27" ht="20.45" customHeight="1">
      <c r="B53" s="167"/>
      <c r="C53" s="173"/>
      <c r="D53" s="216"/>
      <c r="E53" s="706" t="s">
        <v>452</v>
      </c>
      <c r="F53" s="707"/>
      <c r="G53" s="419"/>
      <c r="H53" s="419"/>
      <c r="I53" s="419"/>
      <c r="J53" s="419"/>
      <c r="K53" s="419"/>
      <c r="L53" s="425">
        <f>ｶ.廃ﾌﾟﾗ類!AU21</f>
        <v>0</v>
      </c>
      <c r="M53" s="419"/>
      <c r="N53" s="419"/>
      <c r="O53" s="419"/>
      <c r="P53" s="419"/>
      <c r="Q53" s="419"/>
      <c r="R53" s="419"/>
      <c r="S53" s="419"/>
      <c r="T53" s="419"/>
      <c r="U53" s="419"/>
      <c r="V53" s="419"/>
      <c r="W53" s="419"/>
      <c r="X53" s="419"/>
      <c r="Y53" s="419"/>
      <c r="Z53" s="434"/>
      <c r="AA53" s="426">
        <f t="shared" si="4"/>
        <v>0</v>
      </c>
    </row>
    <row r="54" spans="2:27" ht="20.45" customHeight="1">
      <c r="B54" s="167"/>
      <c r="C54" s="173"/>
      <c r="D54" s="410" t="s">
        <v>192</v>
      </c>
      <c r="E54" s="687" t="s">
        <v>432</v>
      </c>
      <c r="F54" s="688"/>
      <c r="G54" s="373">
        <f>+ｱ.燃え殻!$AS$27</f>
        <v>0</v>
      </c>
      <c r="H54" s="373">
        <f>+ｲ.汚泥!$AS$27</f>
        <v>0</v>
      </c>
      <c r="I54" s="373">
        <f>+ｳ.廃油!$AS$27</f>
        <v>0</v>
      </c>
      <c r="J54" s="373">
        <f>+ｴ.廃酸!$AS$27</f>
        <v>0</v>
      </c>
      <c r="K54" s="373">
        <f>+ｵ.廃ｱﾙｶﾘ!$AS$27</f>
        <v>0</v>
      </c>
      <c r="L54" s="373">
        <f>+ｶ.廃ﾌﾟﾗ類!$AS$27</f>
        <v>0</v>
      </c>
      <c r="M54" s="373">
        <f>+ｷ.紙くず!$AS$27</f>
        <v>0</v>
      </c>
      <c r="N54" s="373">
        <f>+ｸ.木くず!$AS$27</f>
        <v>0</v>
      </c>
      <c r="O54" s="373">
        <f>+ｹ.繊維くず!$AS$27</f>
        <v>0</v>
      </c>
      <c r="P54" s="373">
        <f>+ｺ.動植物性残さ!$AS$27</f>
        <v>0</v>
      </c>
      <c r="Q54" s="373">
        <f>+ｻ.動物系固形不要物!$AS$27</f>
        <v>0</v>
      </c>
      <c r="R54" s="373">
        <f>+ｼ.ｺﾞﾑくず!$AS$27</f>
        <v>0</v>
      </c>
      <c r="S54" s="373">
        <f>+ｽ.金属くず!$AS$27</f>
        <v>0</v>
      </c>
      <c r="T54" s="373">
        <f>+ｾ.ｶﾞﾗｽ･ｺﾝｸﾘ･陶磁器くず!$AS$27</f>
        <v>0</v>
      </c>
      <c r="U54" s="373">
        <f>+ｿ.鉱さい!$AS$27</f>
        <v>0</v>
      </c>
      <c r="V54" s="373">
        <f>+ﾀ.がれき類!$AS$27</f>
        <v>0</v>
      </c>
      <c r="W54" s="373">
        <f>+ﾁ.動物のふん尿!$AS$27</f>
        <v>0</v>
      </c>
      <c r="X54" s="373">
        <f>+ﾂ.動物の死体!$AS$27</f>
        <v>0</v>
      </c>
      <c r="Y54" s="373">
        <f>+ﾃ.ばいじん!$AS$27</f>
        <v>0</v>
      </c>
      <c r="Z54" s="374">
        <f>+ﾄ.混合廃棄物その他!$AS$27</f>
        <v>0</v>
      </c>
      <c r="AA54" s="375">
        <f t="shared" si="4"/>
        <v>0</v>
      </c>
    </row>
    <row r="55" spans="2:27" ht="20.45" customHeight="1" thickBot="1">
      <c r="B55" s="168"/>
      <c r="C55" s="174"/>
      <c r="D55" s="412" t="s">
        <v>193</v>
      </c>
      <c r="E55" s="689" t="s">
        <v>433</v>
      </c>
      <c r="F55" s="690"/>
      <c r="G55" s="427">
        <f>+ｱ.燃え殻!$AS$31</f>
        <v>0</v>
      </c>
      <c r="H55" s="427">
        <f>+ｲ.汚泥!$AS$31</f>
        <v>0</v>
      </c>
      <c r="I55" s="427">
        <f>+ｳ.廃油!$AS$31</f>
        <v>0</v>
      </c>
      <c r="J55" s="427">
        <f>+ｴ.廃酸!$AS$31</f>
        <v>0</v>
      </c>
      <c r="K55" s="427">
        <f>+ｵ.廃ｱﾙｶﾘ!$AS$31</f>
        <v>0</v>
      </c>
      <c r="L55" s="427">
        <f>+ｶ.廃ﾌﾟﾗ類!$AS$31</f>
        <v>0</v>
      </c>
      <c r="M55" s="427">
        <f>+ｷ.紙くず!$AS$31</f>
        <v>0</v>
      </c>
      <c r="N55" s="427">
        <f>+ｸ.木くず!$AS$31</f>
        <v>0</v>
      </c>
      <c r="O55" s="427">
        <f>+ｹ.繊維くず!$AS$31</f>
        <v>0</v>
      </c>
      <c r="P55" s="427">
        <f>+ｺ.動植物性残さ!$AS$31</f>
        <v>0</v>
      </c>
      <c r="Q55" s="427">
        <f>+ｻ.動物系固形不要物!$AS$31</f>
        <v>0</v>
      </c>
      <c r="R55" s="427">
        <f>+ｼ.ｺﾞﾑくず!$AS$31</f>
        <v>0</v>
      </c>
      <c r="S55" s="427">
        <f>+ｽ.金属くず!$AS$31</f>
        <v>0</v>
      </c>
      <c r="T55" s="427">
        <f>+ｾ.ｶﾞﾗｽ･ｺﾝｸﾘ･陶磁器くず!$AS$31</f>
        <v>0</v>
      </c>
      <c r="U55" s="427">
        <f>+ｿ.鉱さい!$AS$31</f>
        <v>0</v>
      </c>
      <c r="V55" s="427">
        <f>+ﾀ.がれき類!$AS$31</f>
        <v>0</v>
      </c>
      <c r="W55" s="427">
        <f>+ﾁ.動物のふん尿!$AS$31</f>
        <v>0</v>
      </c>
      <c r="X55" s="427">
        <f>+ﾂ.動物の死体!$AS$31</f>
        <v>0</v>
      </c>
      <c r="Y55" s="427">
        <f>+ﾃ.ばいじん!$AS$31</f>
        <v>0</v>
      </c>
      <c r="Z55" s="428">
        <f>+ﾄ.混合廃棄物その他!$AS$31</f>
        <v>0</v>
      </c>
      <c r="AA55" s="429">
        <f t="shared" si="4"/>
        <v>0</v>
      </c>
    </row>
    <row r="56" spans="2:27" ht="19.899999999999999" customHeight="1">
      <c r="G56" s="9" t="s">
        <v>104</v>
      </c>
    </row>
    <row r="58" spans="2:27" s="406" customFormat="1">
      <c r="G58" s="406">
        <f>IF(ｱ.燃え殻!$P$16="エラー！：⑥残さ物量があるのに、④自ら中間処理した量がゼロになっています",1,0)</f>
        <v>0</v>
      </c>
      <c r="H58" s="406">
        <f>IF(ｲ.汚泥!$P$16="エラー！：⑥残さ物量があるのに、④自ら中間処理した量がゼロになっています",1,0)</f>
        <v>0</v>
      </c>
      <c r="I58" s="406">
        <f>IF(ｳ.廃油!$P$16="エラー！：⑥残さ物量があるのに、④自ら中間処理した量がゼロになっています",1,0)</f>
        <v>0</v>
      </c>
      <c r="J58" s="406">
        <f>IF(ｴ.廃酸!$P$16="エラー！：⑥残さ物量があるのに、④自ら中間処理した量がゼロになっています",1,0)</f>
        <v>0</v>
      </c>
      <c r="K58" s="406">
        <f>IF(ｵ.廃ｱﾙｶﾘ!$P$16="エラー！：⑥残さ物量があるのに、④自ら中間処理した量がゼロになっています",1,0)</f>
        <v>0</v>
      </c>
      <c r="L58" s="406">
        <f>IF(ｶ.廃ﾌﾟﾗ類!$P$16="エラー！：⑥残さ物量があるのに、④自ら中間処理した量がゼロになっています",1,0)</f>
        <v>0</v>
      </c>
      <c r="M58" s="406">
        <f>IF(ｷ.紙くず!$P$16="エラー！：⑥残さ物量があるのに、④自ら中間処理した量がゼロになっています",1,0)</f>
        <v>0</v>
      </c>
      <c r="N58" s="406">
        <f>IF(ｸ.木くず!$P$16="エラー！：⑥残さ物量があるのに、④自ら中間処理した量がゼロになっています",1,0)</f>
        <v>0</v>
      </c>
      <c r="O58" s="406">
        <f>IF(ｹ.繊維くず!$P$16="エラー！：⑥残さ物量があるのに、④自ら中間処理した量がゼロになっています",1,0)</f>
        <v>0</v>
      </c>
      <c r="P58" s="406">
        <f>IF(ｺ.動植物性残さ!$P$16="エラー！：⑥残さ物量があるのに、④自ら中間処理した量がゼロになっています",1,0)</f>
        <v>0</v>
      </c>
      <c r="Q58" s="406">
        <f>IF(ｻ.動物系固形不要物!$P$16="エラー！：⑥残さ物量があるのに、④自ら中間処理した量がゼロになっています",1,0)</f>
        <v>0</v>
      </c>
      <c r="R58" s="406">
        <f>IF(ｼ.ｺﾞﾑくず!$P$16="エラー！：⑥残さ物量があるのに、④自ら中間処理した量がゼロになっています",1,0)</f>
        <v>0</v>
      </c>
      <c r="S58" s="406">
        <f>IF(ｽ.金属くず!$P$16="エラー！：⑥残さ物量があるのに、④自ら中間処理した量がゼロになっています",1,0)</f>
        <v>0</v>
      </c>
      <c r="T58" s="406">
        <f>IF(ｾ.ｶﾞﾗｽ･ｺﾝｸﾘ･陶磁器くず!$P$16="エラー！：⑥残さ物量があるのに、④自ら中間処理した量がゼロになっています",1,0)</f>
        <v>0</v>
      </c>
      <c r="U58" s="406">
        <f>IF(ｿ.鉱さい!$P$16="エラー！：⑥残さ物量があるのに、④自ら中間処理した量がゼロになっています",1,0)</f>
        <v>0</v>
      </c>
      <c r="V58" s="406">
        <f>IF(ﾀ.がれき類!$P$16="エラー！：⑥残さ物量があるのに、④自ら中間処理した量がゼロになっています",1,0)</f>
        <v>0</v>
      </c>
      <c r="W58" s="406">
        <f>IF(ﾁ.動物のふん尿!$P$16="エラー！：⑥残さ物量があるのに、④自ら中間処理した量がゼロになっています",1,0)</f>
        <v>0</v>
      </c>
      <c r="X58" s="406">
        <f>IF(ﾂ.動物の死体!$P$16="エラー！：⑥残さ物量があるのに、④自ら中間処理した量がゼロになっています",1,0)</f>
        <v>0</v>
      </c>
      <c r="Y58" s="406">
        <f>IF(ﾃ.ばいじん!$P$16="エラー！：⑥残さ物量があるのに、④自ら中間処理した量がゼロになっています",1,0)</f>
        <v>0</v>
      </c>
      <c r="Z58" s="406">
        <f>IF(ﾄ.混合廃棄物その他!$P$16="エラー！：⑥残さ物量があるのに、④自ら中間処理した量がゼロになっています",1,0)</f>
        <v>0</v>
      </c>
    </row>
    <row r="59" spans="2:27" s="406" customFormat="1">
      <c r="G59" s="406">
        <f>IF(ｱ.燃え殻!$P$22="エラー !：④の内数である⑤の量が④を超えています",1,0)</f>
        <v>0</v>
      </c>
      <c r="H59" s="406">
        <f>IF(ｲ.汚泥!$P$22="エラー !：④の内数である⑤の量が④を超えています",1,0)</f>
        <v>0</v>
      </c>
      <c r="I59" s="406">
        <f>IF(ｳ.廃油!$P$22="エラー !：④の内数である⑤の量が④を超えています",1,0)</f>
        <v>0</v>
      </c>
      <c r="J59" s="406">
        <f>IF(ｴ.廃酸!$P$22="エラー !：④の内数である⑤の量が④を超えています",1,0)</f>
        <v>0</v>
      </c>
      <c r="K59" s="406">
        <f>IF(ｵ.廃ｱﾙｶﾘ!$P$22="エラー !：④の内数である⑤の量が④を超えています",1,0)</f>
        <v>0</v>
      </c>
      <c r="L59" s="406">
        <f>IF(ｶ.廃ﾌﾟﾗ類!$P$22="エラー !：④の内数である⑤の量が④を超えています",1,0)</f>
        <v>0</v>
      </c>
      <c r="M59" s="406">
        <f>IF(ｷ.紙くず!$P$22="エラー !：④の内数である⑤の量が④を超えています",1,0)</f>
        <v>0</v>
      </c>
      <c r="N59" s="406">
        <f>IF(ｸ.木くず!$P$22="エラー !：④の内数である⑤の量が④を超えています",1,0)</f>
        <v>0</v>
      </c>
      <c r="O59" s="406">
        <f>IF(ｹ.繊維くず!$P$22="エラー !：④の内数である⑤の量が④を超えています",1,0)</f>
        <v>0</v>
      </c>
      <c r="P59" s="406">
        <f>IF(ｺ.動植物性残さ!$P$22="エラー !：④の内数である⑤の量が④を超えています",1,0)</f>
        <v>0</v>
      </c>
      <c r="Q59" s="406">
        <f>IF(ｻ.動物系固形不要物!$P$22="エラー !：④の内数である⑤の量が④を超えています",1,0)</f>
        <v>0</v>
      </c>
      <c r="R59" s="406">
        <f>IF(ｼ.ｺﾞﾑくず!$P$22="エラー !：④の内数である⑤の量が④を超えています",1,0)</f>
        <v>0</v>
      </c>
      <c r="S59" s="406">
        <f>IF(ｽ.金属くず!$P$22="エラー !：④の内数である⑤の量が④を超えています",1,0)</f>
        <v>0</v>
      </c>
      <c r="T59" s="406">
        <f>IF(ｾ.ｶﾞﾗｽ･ｺﾝｸﾘ･陶磁器くず!$P$22="エラー !：④の内数である⑤の量が④を超えています",1,0)</f>
        <v>0</v>
      </c>
      <c r="U59" s="406">
        <f>IF(ｿ.鉱さい!$P$22="エラー !：④の内数である⑤の量が④を超えています",1,0)</f>
        <v>0</v>
      </c>
      <c r="V59" s="406">
        <f>IF(ﾀ.がれき類!$P$22="エラー !：④の内数である⑤の量が④を超えています",1,0)</f>
        <v>0</v>
      </c>
      <c r="W59" s="406">
        <f>IF(ﾁ.動物のふん尿!$P$22="エラー !：④の内数である⑤の量が④を超えています",1,0)</f>
        <v>0</v>
      </c>
      <c r="X59" s="406">
        <f>IF(ﾂ.動物の死体!$P$22="エラー !：④の内数である⑤の量が④を超えています",1,0)</f>
        <v>0</v>
      </c>
      <c r="Y59" s="406">
        <f>IF(ﾃ.ばいじん!$P$22="エラー !：④の内数である⑤の量が④を超えています",1,0)</f>
        <v>0</v>
      </c>
      <c r="Z59" s="406">
        <f>IF(ﾄ.混合廃棄物その他!$P$22="エラー !：④の内数である⑤の量が④を超えています",1,0)</f>
        <v>0</v>
      </c>
    </row>
    <row r="60" spans="2:27" s="406" customFormat="1">
      <c r="G60" s="406">
        <f>IF(ｱ.燃え殻!$AL$31="エラー !：⑩の内数である⑪の量が⑩を超えています",1,0)</f>
        <v>0</v>
      </c>
      <c r="H60" s="406">
        <f>IF(ｲ.汚泥!$AL$31="エラー !：⑩の内数である⑪の量が⑩を超えています",1,0)</f>
        <v>0</v>
      </c>
      <c r="I60" s="406">
        <f>IF(ｳ.廃油!$AL$31="エラー !：⑩の内数である⑪の量が⑩を超えています",1,0)</f>
        <v>0</v>
      </c>
      <c r="J60" s="406">
        <f>IF(ｴ.廃酸!$AL$31="エラー !：⑩の内数である⑪の量が⑩を超えています",1,0)</f>
        <v>0</v>
      </c>
      <c r="K60" s="406">
        <f>IF(ｵ.廃ｱﾙｶﾘ!$AL$31="エラー !：⑩の内数である⑪の量が⑩を超えています",1,0)</f>
        <v>0</v>
      </c>
      <c r="L60" s="406">
        <f>IF(ｶ.廃ﾌﾟﾗ類!$AL$31="エラー !：⑩の内数である⑪の量が⑩を超えています",1,0)</f>
        <v>0</v>
      </c>
      <c r="M60" s="406">
        <f>IF(ｷ.紙くず!$AL$31="エラー !：⑩の内数である⑪の量が⑩を超えています",1,0)</f>
        <v>0</v>
      </c>
      <c r="N60" s="406">
        <f>IF(ｸ.木くず!$AL$31="エラー !：⑩の内数である⑪の量が⑩を超えています",1,0)</f>
        <v>0</v>
      </c>
      <c r="O60" s="406">
        <f>IF(ｹ.繊維くず!$AL$31="エラー !：⑩の内数である⑪の量が⑩を超えています",1,0)</f>
        <v>0</v>
      </c>
      <c r="P60" s="406">
        <f>IF(ｺ.動植物性残さ!$AL$31="エラー !：⑩の内数である⑪の量が⑩を超えています",1,0)</f>
        <v>0</v>
      </c>
      <c r="Q60" s="406">
        <f>IF(ｻ.動物系固形不要物!$AL$31="エラー !：⑩の内数である⑪の量が⑩を超えています",1,0)</f>
        <v>0</v>
      </c>
      <c r="R60" s="406">
        <f>IF(ｼ.ｺﾞﾑくず!$AL$31="エラー !：⑩の内数である⑪の量が⑩を超えています",1,0)</f>
        <v>0</v>
      </c>
      <c r="S60" s="406">
        <f>IF(ｽ.金属くず!$AL$31="エラー !：⑩の内数である⑪の量が⑩を超えています",1,0)</f>
        <v>0</v>
      </c>
      <c r="T60" s="406">
        <f>IF(ｾ.ｶﾞﾗｽ･ｺﾝｸﾘ･陶磁器くず!$AL$31="エラー !：⑩の内数である⑪の量が⑩を超えています",1,0)</f>
        <v>0</v>
      </c>
      <c r="U60" s="406">
        <f>IF(ｿ.鉱さい!$AL$31="エラー !：⑩の内数である⑪の量が⑩を超えています",1,0)</f>
        <v>0</v>
      </c>
      <c r="V60" s="406">
        <f>IF(ﾀ.がれき類!$AL$31="エラー !：⑩の内数である⑪の量が⑩を超えています",1,0)</f>
        <v>0</v>
      </c>
      <c r="W60" s="406">
        <f>IF(ﾁ.動物のふん尿!$AL$31="エラー !：⑩の内数である⑪の量が⑩を超えています",1,0)</f>
        <v>0</v>
      </c>
      <c r="X60" s="406">
        <f>IF(ﾂ.動物の死体!$AL$31="エラー !：⑩の内数である⑪の量が⑩を超えています",1,0)</f>
        <v>0</v>
      </c>
      <c r="Y60" s="406">
        <f>IF(ﾃ.ばいじん!$AL$31="エラー !：⑩の内数である⑪の量が⑩を超えています",1,0)</f>
        <v>0</v>
      </c>
      <c r="Z60" s="406">
        <f>IF(ﾄ.混合廃棄物その他!$AL$31="エラー !：⑩の内数である⑪の量が⑩を超えています",1,0)</f>
        <v>0</v>
      </c>
    </row>
    <row r="61" spans="2:27" s="406" customFormat="1">
      <c r="G61" s="406">
        <f>IF(ｱ.燃え殻!$AS$28="エラー !：⑩の内数である（⑫+⑬＋⑭）の量が⑩を超えています",1,0)</f>
        <v>0</v>
      </c>
      <c r="H61" s="406">
        <f>IF(ｲ.汚泥!$AS$28="エラー !：⑩の内数である（⑫+⑬＋⑭）の量が⑩を超えています",1,0)</f>
        <v>0</v>
      </c>
      <c r="I61" s="406">
        <f>IF(ｳ.廃油!$AS$28="エラー !：⑩の内数である（⑫+⑬＋⑭）の量が⑩を超えています",1,0)</f>
        <v>0</v>
      </c>
      <c r="J61" s="406">
        <f>IF(ｴ.廃酸!$AS$28="エラー !：⑩の内数である（⑫+⑬＋⑭）の量が⑩を超えています",1,0)</f>
        <v>0</v>
      </c>
      <c r="K61" s="406">
        <f>IF(ｵ.廃ｱﾙｶﾘ!$AS$28="エラー !：⑩の内数である（⑫+⑬＋⑭）の量が⑩を超えています",1,0)</f>
        <v>0</v>
      </c>
      <c r="L61" s="406">
        <f>IF(ｶ.廃ﾌﾟﾗ類!$AS$28="エラー !：⑩の内数である（⑫+⑬＋⑭）の量が⑩を超えています",1,0)</f>
        <v>0</v>
      </c>
      <c r="M61" s="406">
        <f>IF(ｷ.紙くず!$AS$28="エラー !：⑩の内数である（⑫+⑬＋⑭）の量が⑩を超えています",1,0)</f>
        <v>0</v>
      </c>
      <c r="N61" s="406">
        <f>IF(ｸ.木くず!$AS$28="エラー !：⑩の内数である（⑫+⑬＋⑭）の量が⑩を超えています",1,0)</f>
        <v>0</v>
      </c>
      <c r="O61" s="406">
        <f>IF(ｹ.繊維くず!$AS$28="エラー !：⑩の内数である（⑫+⑬＋⑭）の量が⑩を超えています",1,0)</f>
        <v>0</v>
      </c>
      <c r="P61" s="406">
        <f>IF(ｺ.動植物性残さ!$AS$28="エラー !：⑩の内数である（⑫+⑬＋⑭）の量が⑩を超えています",1,0)</f>
        <v>0</v>
      </c>
      <c r="Q61" s="406">
        <f>IF(ｻ.動物系固形不要物!$AS$28="エラー !：⑩の内数である（⑫+⑬＋⑭）の量が⑩を超えています",1,0)</f>
        <v>0</v>
      </c>
      <c r="R61" s="406">
        <f>IF(ｼ.ｺﾞﾑくず!$AS$28="エラー !：⑩の内数である（⑫+⑬＋⑭）の量が⑩を超えています",1,0)</f>
        <v>0</v>
      </c>
      <c r="S61" s="406">
        <f>IF(ｽ.金属くず!$AS$28="エラー !：⑩の内数である（⑫+⑬＋⑭）の量が⑩を超えています",1,0)</f>
        <v>0</v>
      </c>
      <c r="T61" s="406">
        <f>IF(ｾ.ｶﾞﾗｽ･ｺﾝｸﾘ･陶磁器くず!$AS$28="エラー !：⑩の内数である（⑫+⑬＋⑭）の量が⑩を超えています",1,0)</f>
        <v>0</v>
      </c>
      <c r="U61" s="406">
        <f>IF(ｿ.鉱さい!$AS$28="エラー !：⑩の内数である（⑫+⑬＋⑭）の量が⑩を超えています",1,0)</f>
        <v>0</v>
      </c>
      <c r="V61" s="406">
        <f>IF(ﾀ.がれき類!$AS$28="エラー !：⑩の内数である（⑫+⑬＋⑭）の量が⑩を超えています",1,0)</f>
        <v>0</v>
      </c>
      <c r="W61" s="406">
        <f>IF(ﾁ.動物のふん尿!$AS$28="エラー !：⑩の内数である（⑫+⑬＋⑭）の量が⑩を超えています",1,0)</f>
        <v>0</v>
      </c>
      <c r="X61" s="406">
        <f>IF(ﾂ.動物の死体!$AS$28="エラー !：⑩の内数である（⑫+⑬＋⑭）の量が⑩を超えています",1,0)</f>
        <v>0</v>
      </c>
      <c r="Y61" s="406">
        <f>IF(ﾃ.ばいじん!$AS$28="エラー !：⑩の内数である（⑫+⑬＋⑭）の量が⑩を超えています",1,0)</f>
        <v>0</v>
      </c>
      <c r="Z61" s="406">
        <f>IF(ﾄ.混合廃棄物その他!$AS$28="エラー !：⑩の内数である（⑫+⑬＋⑭）の量が⑩を超えています",1,0)</f>
        <v>0</v>
      </c>
    </row>
    <row r="62" spans="2:27" s="406" customFormat="1">
      <c r="G62" s="406">
        <f>IF(ｱ.燃え殻!$AS$32="エラー !：⑩の内数である（⑫+⑬＋⑭）の量が⑩を超えています",1,0)</f>
        <v>0</v>
      </c>
      <c r="H62" s="406">
        <f>IF(ｲ.汚泥!$AS$32="エラー !：⑩の内数である（⑫+⑬＋⑭）の量が⑩を超えています",1,0)</f>
        <v>0</v>
      </c>
      <c r="I62" s="406">
        <f>IF(ｳ.廃油!$AS$32="エラー !：⑩の内数である（⑫+⑬＋⑭）の量が⑩を超えています",1,0)</f>
        <v>0</v>
      </c>
      <c r="J62" s="406">
        <f>IF(ｴ.廃酸!$AS$32="エラー !：⑩の内数である（⑫+⑬＋⑭）の量が⑩を超えています",1,0)</f>
        <v>0</v>
      </c>
      <c r="K62" s="406">
        <f>IF(ｵ.廃ｱﾙｶﾘ!$AS$32="エラー !：⑩の内数である（⑫+⑬＋⑭）の量が⑩を超えています",1,0)</f>
        <v>0</v>
      </c>
      <c r="L62" s="406">
        <f>IF(ｶ.廃ﾌﾟﾗ類!$AS$32="エラー !：⑩の内数である（⑫+⑬＋⑭）の量が⑩を超えています",1,0)</f>
        <v>0</v>
      </c>
      <c r="M62" s="406">
        <f>IF(ｷ.紙くず!$AS$32="エラー !：⑩の内数である（⑫+⑬＋⑭）の量が⑩を超えています",1,0)</f>
        <v>0</v>
      </c>
      <c r="N62" s="406">
        <f>IF(ｸ.木くず!$AS$32="エラー !：⑩の内数である（⑫+⑬＋⑭）の量が⑩を超えています",1,0)</f>
        <v>0</v>
      </c>
      <c r="O62" s="406">
        <f>IF(ｹ.繊維くず!$AS$32="エラー !：⑩の内数である（⑫+⑬＋⑭）の量が⑩を超えています",1,0)</f>
        <v>0</v>
      </c>
      <c r="P62" s="406">
        <f>IF(ｺ.動植物性残さ!$AS$32="エラー !：⑩の内数である（⑫+⑬＋⑭）の量が⑩を超えています",1,0)</f>
        <v>0</v>
      </c>
      <c r="Q62" s="406">
        <f>IF(ｻ.動物系固形不要物!$AS$32="エラー !：⑩の内数である（⑫+⑬＋⑭）の量が⑩を超えています",1,0)</f>
        <v>0</v>
      </c>
      <c r="R62" s="406">
        <f>IF(ｼ.ｺﾞﾑくず!$AS$32="エラー !：⑩の内数である（⑫+⑬＋⑭）の量が⑩を超えています",1,0)</f>
        <v>0</v>
      </c>
      <c r="S62" s="406">
        <f>IF(ｽ.金属くず!$AS$32="エラー !：⑩の内数である（⑫+⑬＋⑭）の量が⑩を超えています",1,0)</f>
        <v>0</v>
      </c>
      <c r="T62" s="406">
        <f>IF(ｾ.ｶﾞﾗｽ･ｺﾝｸﾘ･陶磁器くず!$AS$32="エラー !：⑩の内数である（⑫+⑬＋⑭）の量が⑩を超えています",1,0)</f>
        <v>0</v>
      </c>
      <c r="U62" s="406">
        <f>IF(ｿ.鉱さい!$AS$32="エラー !：⑩の内数である（⑫+⑬＋⑭）の量が⑩を超えています",1,0)</f>
        <v>0</v>
      </c>
      <c r="V62" s="406">
        <f>IF(ﾀ.がれき類!$AS$32="エラー !：⑩の内数である（⑫+⑬＋⑭）の量が⑩を超えています",1,0)</f>
        <v>0</v>
      </c>
      <c r="W62" s="406">
        <f>IF(ﾁ.動物のふん尿!$AS$32="エラー !：⑩の内数である（⑫+⑬＋⑭）の量が⑩を超えています",1,0)</f>
        <v>0</v>
      </c>
      <c r="X62" s="406">
        <f>IF(ﾂ.動物の死体!$AS$32="エラー !：⑩の内数である（⑫+⑬＋⑭）の量が⑩を超えています",1,0)</f>
        <v>0</v>
      </c>
      <c r="Y62" s="406">
        <f>IF(ﾃ.ばいじん!$AS$32="エラー !：⑩の内数である（⑫+⑬＋⑭）の量が⑩を超えています",1,0)</f>
        <v>0</v>
      </c>
      <c r="Z62" s="406">
        <f>IF(ﾄ.混合廃棄物その他!$AS$32="エラー !：⑩の内数である（⑫+⑬＋⑭）の量が⑩を超えています",1,0)</f>
        <v>0</v>
      </c>
    </row>
    <row r="63" spans="2:27" s="406" customFormat="1">
      <c r="G63" s="406">
        <f>IF(G9="0",+G19+G20,+G9+G19+G20)</f>
        <v>0</v>
      </c>
      <c r="H63" s="406">
        <f t="shared" ref="H63:Z63" si="10">IF(H9="0",+H19+H20,+H9+H19+H20)</f>
        <v>2679</v>
      </c>
      <c r="I63" s="406">
        <f t="shared" si="10"/>
        <v>0</v>
      </c>
      <c r="J63" s="406">
        <f t="shared" si="10"/>
        <v>0</v>
      </c>
      <c r="K63" s="406">
        <f t="shared" si="10"/>
        <v>0</v>
      </c>
      <c r="L63" s="406">
        <f t="shared" si="10"/>
        <v>4.0999999999999996</v>
      </c>
      <c r="M63" s="406">
        <f t="shared" si="10"/>
        <v>12.5</v>
      </c>
      <c r="N63" s="406">
        <f t="shared" si="10"/>
        <v>90.899999999999991</v>
      </c>
      <c r="O63" s="406">
        <f t="shared" si="10"/>
        <v>0</v>
      </c>
      <c r="P63" s="406">
        <f t="shared" si="10"/>
        <v>0</v>
      </c>
      <c r="Q63" s="406">
        <f t="shared" si="10"/>
        <v>0</v>
      </c>
      <c r="R63" s="406">
        <f t="shared" si="10"/>
        <v>0</v>
      </c>
      <c r="S63" s="406">
        <f t="shared" si="10"/>
        <v>120.5</v>
      </c>
      <c r="T63" s="406">
        <f t="shared" si="10"/>
        <v>15.3</v>
      </c>
      <c r="U63" s="406">
        <f t="shared" si="10"/>
        <v>0</v>
      </c>
      <c r="V63" s="406">
        <f t="shared" si="10"/>
        <v>37187.9</v>
      </c>
      <c r="W63" s="406">
        <f t="shared" si="10"/>
        <v>0</v>
      </c>
      <c r="X63" s="406">
        <f t="shared" si="10"/>
        <v>0</v>
      </c>
      <c r="Y63" s="406">
        <f t="shared" si="10"/>
        <v>0</v>
      </c>
      <c r="Z63" s="406">
        <f t="shared" si="10"/>
        <v>59.5</v>
      </c>
      <c r="AA63" s="407">
        <f>+AA9+AA19+AA20</f>
        <v>40169.699999999997</v>
      </c>
    </row>
    <row r="64" spans="2:27" s="406" customFormat="1" ht="13.5">
      <c r="F64" s="408"/>
    </row>
    <row r="65" spans="6:6" s="406" customFormat="1" ht="13.5">
      <c r="F65" s="408"/>
    </row>
    <row r="66" spans="6:6" s="406" customFormat="1" ht="13.5">
      <c r="F66" s="408"/>
    </row>
    <row r="67" spans="6:6" s="406" customFormat="1" ht="13.5">
      <c r="F67" s="408"/>
    </row>
  </sheetData>
  <sheetProtection algorithmName="SHA-512" hashValue="i9AJdjxl8awGSZ65R68yPsO8IGHTlUx6iWdBezUJKOe/tH6Sud5VJIPxbC9Plgt0XyffA0nZ5d0YoSrozrddlA==" saltValue="mBggt5OAkBgp/nQKd4mSFw==" spinCount="100000" sheet="1" objects="1" scenarios="1"/>
  <mergeCells count="37">
    <mergeCell ref="B3:F4"/>
    <mergeCell ref="V6:Z6"/>
    <mergeCell ref="C9:F9"/>
    <mergeCell ref="M6:N6"/>
    <mergeCell ref="Y4:Y5"/>
    <mergeCell ref="P6:U6"/>
    <mergeCell ref="D18:F18"/>
    <mergeCell ref="C10:F10"/>
    <mergeCell ref="C11:F11"/>
    <mergeCell ref="C12:F12"/>
    <mergeCell ref="C13:F13"/>
    <mergeCell ref="C14:F14"/>
    <mergeCell ref="C15:F15"/>
    <mergeCell ref="C16:F16"/>
    <mergeCell ref="C17:F17"/>
    <mergeCell ref="E26:F26"/>
    <mergeCell ref="E27:F27"/>
    <mergeCell ref="C26:C35"/>
    <mergeCell ref="D19:F19"/>
    <mergeCell ref="D20:F20"/>
    <mergeCell ref="E21:F21"/>
    <mergeCell ref="E35:F35"/>
    <mergeCell ref="E23:F23"/>
    <mergeCell ref="E25:F25"/>
    <mergeCell ref="E22:F22"/>
    <mergeCell ref="E54:F54"/>
    <mergeCell ref="E55:F55"/>
    <mergeCell ref="C41:C46"/>
    <mergeCell ref="D28:D34"/>
    <mergeCell ref="D47:F47"/>
    <mergeCell ref="E41:F41"/>
    <mergeCell ref="E48:F48"/>
    <mergeCell ref="E49:F49"/>
    <mergeCell ref="E50:F50"/>
    <mergeCell ref="E51:F51"/>
    <mergeCell ref="E52:F52"/>
    <mergeCell ref="E53:F53"/>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P80"/>
  <sheetViews>
    <sheetView showGridLines="0" showZeros="0" view="pageBreakPreview" topLeftCell="B1" zoomScaleNormal="100" zoomScaleSheetLayoutView="100" workbookViewId="0">
      <selection activeCell="Q15" sqref="Q15"/>
    </sheetView>
  </sheetViews>
  <sheetFormatPr defaultColWidth="9" defaultRowHeight="12"/>
  <cols>
    <col min="1" max="1" width="3.375" style="22" hidden="1" customWidth="1"/>
    <col min="2" max="2" width="3.375" style="22" customWidth="1"/>
    <col min="3" max="3" width="3.375" style="21" customWidth="1"/>
    <col min="4" max="4" width="2.62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6384" width="9" style="21"/>
  </cols>
  <sheetData>
    <row r="1" spans="1:16" ht="16.149999999999999" customHeight="1">
      <c r="C1" s="74" t="s">
        <v>272</v>
      </c>
    </row>
    <row r="2" spans="1:16" ht="16.149999999999999" customHeight="1">
      <c r="C2" s="74"/>
    </row>
    <row r="3" spans="1:16" ht="13.9" customHeight="1" thickBot="1">
      <c r="O3" s="98" t="s">
        <v>158</v>
      </c>
    </row>
    <row r="4" spans="1:16" ht="13.5">
      <c r="A4" s="21">
        <v>14</v>
      </c>
      <c r="M4" s="525" t="s">
        <v>325</v>
      </c>
      <c r="N4" s="96" t="s">
        <v>112</v>
      </c>
      <c r="O4" s="97" t="s">
        <v>113</v>
      </c>
    </row>
    <row r="5" spans="1:16" ht="20.100000000000001" customHeight="1" thickBot="1">
      <c r="A5" s="22" t="e">
        <f>+#REF!</f>
        <v>#REF!</v>
      </c>
      <c r="C5" s="21" t="s">
        <v>295</v>
      </c>
      <c r="M5" s="733"/>
      <c r="N5" s="233" t="str">
        <f>+表紙!N28</f>
        <v>○</v>
      </c>
      <c r="O5" s="234" t="str">
        <f>+表紙!O28</f>
        <v>　</v>
      </c>
    </row>
    <row r="6" spans="1:16" ht="13.5">
      <c r="C6" s="476" t="s">
        <v>390</v>
      </c>
      <c r="D6" s="477"/>
      <c r="E6" s="477"/>
      <c r="F6" s="477"/>
      <c r="G6" s="477"/>
      <c r="H6" s="477"/>
      <c r="I6" s="477"/>
      <c r="J6" s="477"/>
      <c r="K6" s="477"/>
      <c r="L6" s="477"/>
      <c r="M6" s="477"/>
      <c r="N6" s="477"/>
      <c r="O6" s="477"/>
    </row>
    <row r="7" spans="1:16" ht="7.5" customHeight="1">
      <c r="C7" s="75"/>
      <c r="D7" s="76"/>
      <c r="E7" s="76"/>
      <c r="F7" s="76"/>
      <c r="G7" s="76"/>
      <c r="H7" s="76"/>
      <c r="I7" s="76"/>
      <c r="J7" s="76"/>
      <c r="K7" s="76"/>
      <c r="L7" s="76"/>
      <c r="M7" s="76"/>
      <c r="N7" s="76"/>
      <c r="O7" s="77"/>
    </row>
    <row r="8" spans="1:16" ht="12" customHeight="1">
      <c r="C8" s="502" t="s">
        <v>296</v>
      </c>
      <c r="D8" s="749"/>
      <c r="E8" s="749"/>
      <c r="F8" s="749"/>
      <c r="G8" s="749"/>
      <c r="H8" s="749"/>
      <c r="I8" s="749"/>
      <c r="J8" s="749"/>
      <c r="K8" s="749"/>
      <c r="L8" s="749"/>
      <c r="M8" s="749"/>
      <c r="N8" s="749"/>
      <c r="O8" s="750"/>
      <c r="P8" s="20"/>
    </row>
    <row r="9" spans="1:16" ht="12" customHeight="1">
      <c r="C9" s="751"/>
      <c r="D9" s="752"/>
      <c r="E9" s="752"/>
      <c r="F9" s="752"/>
      <c r="G9" s="752"/>
      <c r="H9" s="752"/>
      <c r="I9" s="752"/>
      <c r="J9" s="752"/>
      <c r="K9" s="752"/>
      <c r="L9" s="752"/>
      <c r="M9" s="752"/>
      <c r="N9" s="752"/>
      <c r="O9" s="753"/>
    </row>
    <row r="10" spans="1:16" ht="10.15" customHeight="1">
      <c r="C10" s="78"/>
      <c r="O10" s="79"/>
    </row>
    <row r="11" spans="1:16" ht="13.5">
      <c r="C11" s="78"/>
      <c r="L11" s="754" t="str">
        <f>+表紙!L34</f>
        <v>令和    7年    6月    11日</v>
      </c>
      <c r="M11" s="755"/>
      <c r="N11" s="755"/>
      <c r="O11" s="756"/>
    </row>
    <row r="12" spans="1:16" ht="13.15" customHeight="1">
      <c r="C12" s="78"/>
      <c r="O12" s="80"/>
    </row>
    <row r="13" spans="1:16" ht="13.5">
      <c r="C13" s="757" t="str">
        <f>+表紙!C36</f>
        <v>横浜市長</v>
      </c>
      <c r="D13" s="758"/>
      <c r="E13" s="758"/>
      <c r="F13" s="758"/>
      <c r="G13" s="88" t="s">
        <v>5</v>
      </c>
      <c r="O13" s="79"/>
    </row>
    <row r="14" spans="1:16" ht="8.25" customHeight="1">
      <c r="C14" s="78"/>
      <c r="O14" s="79"/>
    </row>
    <row r="15" spans="1:16" ht="13.15" customHeight="1">
      <c r="A15" s="22">
        <v>3</v>
      </c>
      <c r="C15" s="78"/>
      <c r="H15" s="221" t="s">
        <v>270</v>
      </c>
      <c r="I15" s="221"/>
      <c r="O15" s="79"/>
    </row>
    <row r="16" spans="1:16" ht="26.25" customHeight="1">
      <c r="C16" s="78"/>
      <c r="H16" s="23" t="s">
        <v>6</v>
      </c>
      <c r="I16" s="23"/>
      <c r="J16" s="746" t="str">
        <f>+表紙!J39</f>
        <v>横浜市栄区小菅ケ谷4-26-11</v>
      </c>
      <c r="K16" s="746"/>
      <c r="L16" s="747"/>
      <c r="M16" s="747"/>
      <c r="N16" s="747"/>
      <c r="O16" s="748"/>
    </row>
    <row r="17" spans="1:15" ht="26.25" customHeight="1">
      <c r="C17" s="78"/>
      <c r="H17" s="23" t="s">
        <v>7</v>
      </c>
      <c r="I17" s="23"/>
      <c r="J17" s="746" t="str">
        <f>+表紙!J40</f>
        <v>横浜建設株式会社　代表取締役　須藤　剛</v>
      </c>
      <c r="K17" s="746"/>
      <c r="L17" s="747"/>
      <c r="M17" s="747"/>
      <c r="N17" s="747"/>
      <c r="O17" s="748"/>
    </row>
    <row r="18" spans="1:15">
      <c r="C18" s="78"/>
      <c r="J18" s="21" t="s">
        <v>8</v>
      </c>
      <c r="O18" s="79"/>
    </row>
    <row r="19" spans="1:15">
      <c r="C19" s="78"/>
      <c r="J19" s="24" t="s">
        <v>9</v>
      </c>
      <c r="K19" s="24"/>
      <c r="L19" s="759" t="str">
        <f>IF(+表紙!L42="","",+表紙!L42)</f>
        <v>045-897-1133</v>
      </c>
      <c r="M19" s="759"/>
      <c r="N19" s="759"/>
      <c r="O19" s="760"/>
    </row>
    <row r="20" spans="1:15">
      <c r="C20" s="78"/>
      <c r="J20" s="24"/>
      <c r="K20" s="24"/>
      <c r="O20" s="79"/>
    </row>
    <row r="21" spans="1:15" ht="6" customHeight="1">
      <c r="C21" s="78"/>
      <c r="O21" s="79"/>
    </row>
    <row r="22" spans="1:15" ht="30" customHeight="1">
      <c r="A22" s="22">
        <v>4</v>
      </c>
      <c r="C22" s="511" t="s">
        <v>461</v>
      </c>
      <c r="D22" s="767"/>
      <c r="E22" s="767"/>
      <c r="F22" s="767"/>
      <c r="G22" s="767"/>
      <c r="H22" s="767"/>
      <c r="I22" s="767"/>
      <c r="J22" s="767"/>
      <c r="K22" s="767"/>
      <c r="L22" s="767"/>
      <c r="M22" s="767"/>
      <c r="N22" s="767"/>
      <c r="O22" s="768"/>
    </row>
    <row r="23" spans="1:15">
      <c r="C23" s="81"/>
      <c r="D23" s="25"/>
      <c r="E23" s="25"/>
      <c r="F23" s="25"/>
      <c r="G23" s="25"/>
      <c r="H23" s="25"/>
      <c r="I23" s="25"/>
      <c r="J23" s="25"/>
      <c r="K23" s="25"/>
      <c r="L23" s="25"/>
      <c r="M23" s="25"/>
      <c r="N23" s="25"/>
      <c r="O23" s="82"/>
    </row>
    <row r="24" spans="1:15" ht="18" customHeight="1">
      <c r="C24" s="493" t="s">
        <v>10</v>
      </c>
      <c r="D24" s="530"/>
      <c r="E24" s="531"/>
      <c r="F24" s="775" t="str">
        <f>+表紙!F47</f>
        <v>横浜建設株式会社</v>
      </c>
      <c r="G24" s="776"/>
      <c r="H24" s="777"/>
      <c r="I24" s="777"/>
      <c r="J24" s="777"/>
      <c r="K24" s="777"/>
      <c r="L24" s="777"/>
      <c r="M24" s="527" t="s">
        <v>436</v>
      </c>
      <c r="N24" s="780"/>
      <c r="O24" s="781"/>
    </row>
    <row r="25" spans="1:15" ht="18" customHeight="1">
      <c r="C25" s="532"/>
      <c r="D25" s="533"/>
      <c r="E25" s="534"/>
      <c r="F25" s="778"/>
      <c r="G25" s="779"/>
      <c r="H25" s="779"/>
      <c r="I25" s="779"/>
      <c r="J25" s="779"/>
      <c r="K25" s="779"/>
      <c r="L25" s="779"/>
      <c r="M25" s="782">
        <f>表紙!M48</f>
        <v>7034</v>
      </c>
      <c r="N25" s="783"/>
      <c r="O25" s="784"/>
    </row>
    <row r="26" spans="1:15" ht="18" customHeight="1">
      <c r="C26" s="493" t="s">
        <v>11</v>
      </c>
      <c r="D26" s="494"/>
      <c r="E26" s="495"/>
      <c r="F26" s="769" t="str">
        <f>+表紙!F49</f>
        <v>横浜市栄区小菅ケ谷4-26-11</v>
      </c>
      <c r="G26" s="770"/>
      <c r="H26" s="770"/>
      <c r="I26" s="770"/>
      <c r="J26" s="770"/>
      <c r="K26" s="770"/>
      <c r="L26" s="126" t="s">
        <v>172</v>
      </c>
      <c r="M26" s="222"/>
      <c r="N26" s="773" t="str">
        <f>IF(+表紙!N49="","",+表紙!N49)</f>
        <v>045-897-1133</v>
      </c>
      <c r="O26" s="774"/>
    </row>
    <row r="27" spans="1:15" ht="18" customHeight="1">
      <c r="C27" s="496"/>
      <c r="D27" s="497"/>
      <c r="E27" s="498"/>
      <c r="F27" s="771"/>
      <c r="G27" s="772"/>
      <c r="H27" s="772"/>
      <c r="I27" s="772"/>
      <c r="J27" s="772"/>
      <c r="K27" s="772"/>
      <c r="L27" s="219"/>
      <c r="M27" s="218"/>
      <c r="N27" s="220"/>
      <c r="O27" s="125"/>
    </row>
    <row r="28" spans="1:15" ht="26.25" customHeight="1">
      <c r="C28" s="177" t="s">
        <v>364</v>
      </c>
      <c r="D28" s="178"/>
      <c r="E28" s="178"/>
      <c r="F28" s="30"/>
      <c r="G28" s="30"/>
      <c r="H28" s="30"/>
      <c r="I28" s="30"/>
      <c r="J28" s="30"/>
      <c r="K28" s="30"/>
      <c r="L28" s="302"/>
      <c r="M28" s="292"/>
      <c r="N28" s="303"/>
      <c r="O28" s="293"/>
    </row>
    <row r="29" spans="1:15" ht="24" customHeight="1">
      <c r="C29" s="294"/>
      <c r="D29" s="304" t="s">
        <v>17</v>
      </c>
      <c r="E29" s="305" t="s">
        <v>12</v>
      </c>
      <c r="F29" s="735" t="str">
        <f>+表紙!F52</f>
        <v>Ｄ－建設業</v>
      </c>
      <c r="G29" s="737"/>
      <c r="H29" s="737"/>
      <c r="I29" s="737"/>
      <c r="J29" s="30" t="s">
        <v>47</v>
      </c>
      <c r="K29" s="30"/>
      <c r="L29" s="785" t="str">
        <f>+表紙!L52</f>
        <v>総合工事業</v>
      </c>
      <c r="M29" s="785"/>
      <c r="N29" s="744"/>
      <c r="O29" s="745"/>
    </row>
    <row r="30" spans="1:15" ht="22.5" customHeight="1">
      <c r="C30" s="295"/>
      <c r="D30" s="306" t="s">
        <v>19</v>
      </c>
      <c r="E30" s="307" t="s">
        <v>365</v>
      </c>
      <c r="F30" s="735" t="s">
        <v>366</v>
      </c>
      <c r="G30" s="444"/>
      <c r="H30" s="736"/>
      <c r="I30" s="735" t="s">
        <v>367</v>
      </c>
      <c r="J30" s="447"/>
      <c r="K30" s="457"/>
      <c r="L30" s="738">
        <f>+表紙!L53</f>
        <v>0</v>
      </c>
      <c r="M30" s="739"/>
      <c r="N30" s="308" t="s">
        <v>368</v>
      </c>
      <c r="O30" s="309"/>
    </row>
    <row r="31" spans="1:15" ht="22.5" customHeight="1">
      <c r="C31" s="295"/>
      <c r="D31" s="294"/>
      <c r="E31" s="310"/>
      <c r="F31" s="735" t="s">
        <v>369</v>
      </c>
      <c r="G31" s="444"/>
      <c r="H31" s="736"/>
      <c r="I31" s="737" t="s">
        <v>370</v>
      </c>
      <c r="J31" s="447"/>
      <c r="K31" s="447"/>
      <c r="L31" s="738">
        <f>+表紙!L54</f>
        <v>3430</v>
      </c>
      <c r="M31" s="739"/>
      <c r="N31" s="308" t="s">
        <v>368</v>
      </c>
      <c r="O31" s="309"/>
    </row>
    <row r="32" spans="1:15" ht="22.5" customHeight="1">
      <c r="C32" s="295"/>
      <c r="D32" s="450" t="s">
        <v>371</v>
      </c>
      <c r="E32" s="451"/>
      <c r="F32" s="735" t="s">
        <v>372</v>
      </c>
      <c r="G32" s="444"/>
      <c r="H32" s="736"/>
      <c r="I32" s="737" t="s">
        <v>373</v>
      </c>
      <c r="J32" s="447"/>
      <c r="K32" s="447"/>
      <c r="L32" s="738">
        <f>+表紙!L55</f>
        <v>0</v>
      </c>
      <c r="M32" s="739"/>
      <c r="N32" s="308" t="s">
        <v>374</v>
      </c>
      <c r="O32" s="309"/>
    </row>
    <row r="33" spans="3:15" ht="22.5" customHeight="1">
      <c r="C33" s="295"/>
      <c r="D33" s="450"/>
      <c r="E33" s="451"/>
      <c r="F33" s="735" t="s">
        <v>375</v>
      </c>
      <c r="G33" s="444"/>
      <c r="H33" s="736"/>
      <c r="I33" s="737" t="s">
        <v>376</v>
      </c>
      <c r="J33" s="447"/>
      <c r="K33" s="447"/>
      <c r="L33" s="738">
        <f>+表紙!L56</f>
        <v>0</v>
      </c>
      <c r="M33" s="739"/>
      <c r="N33" s="308" t="s">
        <v>368</v>
      </c>
      <c r="O33" s="309"/>
    </row>
    <row r="34" spans="3:15" ht="26.25" customHeight="1">
      <c r="C34" s="295"/>
      <c r="D34" s="294"/>
      <c r="E34" s="310"/>
      <c r="F34" s="223" t="s">
        <v>377</v>
      </c>
      <c r="G34" s="311"/>
      <c r="H34" s="311"/>
      <c r="I34" s="311"/>
      <c r="J34" s="35"/>
      <c r="K34" s="35"/>
      <c r="L34" s="312"/>
      <c r="M34" s="312"/>
      <c r="N34" s="313"/>
      <c r="O34" s="314"/>
    </row>
    <row r="35" spans="3:15" ht="24" customHeight="1">
      <c r="C35" s="295"/>
      <c r="D35" s="315"/>
      <c r="E35" s="316"/>
      <c r="F35" s="740">
        <f>+表紙!F58</f>
        <v>0</v>
      </c>
      <c r="G35" s="741"/>
      <c r="H35" s="741"/>
      <c r="I35" s="741"/>
      <c r="J35" s="741"/>
      <c r="K35" s="741"/>
      <c r="L35" s="741"/>
      <c r="M35" s="741"/>
      <c r="N35" s="741"/>
      <c r="O35" s="742"/>
    </row>
    <row r="36" spans="3:15" ht="23.25" customHeight="1">
      <c r="C36" s="300"/>
      <c r="D36" s="317" t="s">
        <v>24</v>
      </c>
      <c r="E36" s="318" t="s">
        <v>378</v>
      </c>
      <c r="F36" s="743">
        <f>+表紙!F59</f>
        <v>77</v>
      </c>
      <c r="G36" s="744"/>
      <c r="H36" s="744"/>
      <c r="I36" s="744"/>
      <c r="J36" s="744"/>
      <c r="K36" s="744"/>
      <c r="L36" s="744"/>
      <c r="M36" s="744"/>
      <c r="N36" s="744"/>
      <c r="O36" s="745"/>
    </row>
    <row r="37" spans="3:15" ht="23.25" customHeight="1">
      <c r="C37" s="761" t="s">
        <v>297</v>
      </c>
      <c r="D37" s="762"/>
      <c r="E37" s="763"/>
      <c r="F37" s="764" t="str">
        <f>+表紙!F60</f>
        <v>令和 ６ 年 ４ 月 １ 日 ～ 令和 ７ 年 ３ 月 31 日（ １ 年間）</v>
      </c>
      <c r="G37" s="765"/>
      <c r="H37" s="765"/>
      <c r="I37" s="765"/>
      <c r="J37" s="765"/>
      <c r="K37" s="765"/>
      <c r="L37" s="765"/>
      <c r="M37" s="765"/>
      <c r="N37" s="765"/>
      <c r="O37" s="766"/>
    </row>
    <row r="38" spans="3:15" ht="30" customHeight="1">
      <c r="C38" s="177" t="s">
        <v>317</v>
      </c>
      <c r="D38" s="176"/>
      <c r="E38" s="178"/>
      <c r="F38" s="27"/>
      <c r="G38" s="27"/>
      <c r="H38" s="28"/>
      <c r="I38" s="28"/>
      <c r="J38" s="29"/>
      <c r="K38" s="29"/>
      <c r="L38" s="30"/>
      <c r="M38" s="30"/>
      <c r="N38" s="30"/>
      <c r="O38" s="31"/>
    </row>
    <row r="39" spans="3:15" ht="24.75" customHeight="1">
      <c r="C39" s="791"/>
      <c r="D39" s="487" t="s">
        <v>298</v>
      </c>
      <c r="E39" s="489"/>
      <c r="F39" s="489"/>
      <c r="G39" s="488"/>
      <c r="H39" s="487" t="s">
        <v>318</v>
      </c>
      <c r="I39" s="488"/>
      <c r="J39" s="487" t="s">
        <v>299</v>
      </c>
      <c r="K39" s="489"/>
      <c r="L39" s="488"/>
      <c r="M39" s="487" t="s">
        <v>319</v>
      </c>
      <c r="N39" s="489"/>
      <c r="O39" s="488"/>
    </row>
    <row r="40" spans="3:15" ht="24.75" customHeight="1">
      <c r="C40" s="792"/>
      <c r="D40" s="470" t="s">
        <v>300</v>
      </c>
      <c r="E40" s="471"/>
      <c r="F40" s="471"/>
      <c r="G40" s="472"/>
      <c r="H40" s="245">
        <f>+表紙!H63</f>
        <v>27402.7</v>
      </c>
      <c r="I40" s="240" t="s">
        <v>4</v>
      </c>
      <c r="J40" s="473" t="s">
        <v>324</v>
      </c>
      <c r="K40" s="474"/>
      <c r="L40" s="475"/>
      <c r="M40" s="786">
        <f>+表紙!M63</f>
        <v>27402.7</v>
      </c>
      <c r="N40" s="787">
        <f>+表紙!N63</f>
        <v>0</v>
      </c>
      <c r="O40" s="305" t="s">
        <v>4</v>
      </c>
    </row>
    <row r="41" spans="3:15" ht="24.75" customHeight="1">
      <c r="C41" s="792"/>
      <c r="D41" s="470" t="s">
        <v>301</v>
      </c>
      <c r="E41" s="471"/>
      <c r="F41" s="471"/>
      <c r="G41" s="472"/>
      <c r="H41" s="245" t="str">
        <f>+表紙!H64</f>
        <v>0</v>
      </c>
      <c r="I41" s="240" t="s">
        <v>4</v>
      </c>
      <c r="J41" s="473" t="s">
        <v>305</v>
      </c>
      <c r="K41" s="474"/>
      <c r="L41" s="475"/>
      <c r="M41" s="786">
        <f>+表紙!M64</f>
        <v>8287.2999999999993</v>
      </c>
      <c r="N41" s="787">
        <f>+表紙!N64</f>
        <v>0</v>
      </c>
      <c r="O41" s="31" t="s">
        <v>4</v>
      </c>
    </row>
    <row r="42" spans="3:15" ht="24.75" customHeight="1">
      <c r="C42" s="792"/>
      <c r="D42" s="470" t="s">
        <v>302</v>
      </c>
      <c r="E42" s="471"/>
      <c r="F42" s="471"/>
      <c r="G42" s="472"/>
      <c r="H42" s="245" t="str">
        <f>+表紙!H65</f>
        <v>0</v>
      </c>
      <c r="I42" s="240" t="s">
        <v>4</v>
      </c>
      <c r="J42" s="788" t="s">
        <v>306</v>
      </c>
      <c r="K42" s="789"/>
      <c r="L42" s="790"/>
      <c r="M42" s="786">
        <f>+表紙!M65</f>
        <v>27402.7</v>
      </c>
      <c r="N42" s="787">
        <f>+表紙!N65</f>
        <v>0</v>
      </c>
      <c r="O42" s="180" t="s">
        <v>4</v>
      </c>
    </row>
    <row r="43" spans="3:15" ht="24.75" customHeight="1">
      <c r="C43" s="175"/>
      <c r="D43" s="470" t="s">
        <v>303</v>
      </c>
      <c r="E43" s="471"/>
      <c r="F43" s="471"/>
      <c r="G43" s="472"/>
      <c r="H43" s="245" t="str">
        <f>+表紙!H66</f>
        <v>0</v>
      </c>
      <c r="I43" s="240" t="s">
        <v>4</v>
      </c>
      <c r="J43" s="788" t="s">
        <v>387</v>
      </c>
      <c r="K43" s="789"/>
      <c r="L43" s="790"/>
      <c r="M43" s="786" t="str">
        <f>+表紙!M66</f>
        <v>0</v>
      </c>
      <c r="N43" s="787">
        <f>+表紙!N66</f>
        <v>0</v>
      </c>
      <c r="O43" s="180" t="s">
        <v>4</v>
      </c>
    </row>
    <row r="44" spans="3:15" ht="24.75" customHeight="1">
      <c r="C44" s="239"/>
      <c r="D44" s="470" t="s">
        <v>304</v>
      </c>
      <c r="E44" s="471"/>
      <c r="F44" s="471"/>
      <c r="G44" s="472"/>
      <c r="H44" s="245" t="str">
        <f>+表紙!H67</f>
        <v>0</v>
      </c>
      <c r="I44" s="240" t="s">
        <v>4</v>
      </c>
      <c r="J44" s="788" t="s">
        <v>388</v>
      </c>
      <c r="K44" s="789"/>
      <c r="L44" s="790"/>
      <c r="M44" s="786" t="str">
        <f>+表紙!M67</f>
        <v>0</v>
      </c>
      <c r="N44" s="787">
        <f>+表紙!N67</f>
        <v>0</v>
      </c>
      <c r="O44" s="180" t="s">
        <v>4</v>
      </c>
    </row>
    <row r="45" spans="3:15" ht="31.9" customHeight="1">
      <c r="C45" s="793" t="s">
        <v>15</v>
      </c>
      <c r="D45" s="794"/>
      <c r="E45" s="795"/>
      <c r="F45" s="27"/>
      <c r="G45" s="27"/>
      <c r="H45" s="28"/>
      <c r="I45" s="28"/>
      <c r="J45" s="29"/>
      <c r="K45" s="29"/>
      <c r="L45" s="30"/>
      <c r="M45" s="30"/>
      <c r="N45" s="30"/>
      <c r="O45" s="31"/>
    </row>
    <row r="46" spans="3:15" ht="3.6" customHeight="1">
      <c r="C46" s="228"/>
      <c r="D46" s="229"/>
      <c r="E46" s="229"/>
      <c r="F46" s="230"/>
      <c r="G46" s="230"/>
      <c r="H46" s="231"/>
      <c r="I46" s="231"/>
      <c r="J46" s="232"/>
      <c r="K46" s="232"/>
      <c r="L46" s="179"/>
      <c r="M46" s="179"/>
      <c r="N46" s="179"/>
      <c r="O46" s="231"/>
    </row>
    <row r="47" spans="3:15" ht="15" customHeight="1">
      <c r="C47" s="476" t="s">
        <v>409</v>
      </c>
      <c r="D47" s="796"/>
      <c r="E47" s="796"/>
      <c r="F47" s="796"/>
      <c r="G47" s="796"/>
      <c r="H47" s="796"/>
      <c r="I47" s="796"/>
      <c r="J47" s="796"/>
      <c r="K47" s="796"/>
      <c r="L47" s="796"/>
      <c r="M47" s="796"/>
      <c r="N47" s="796"/>
      <c r="O47" s="796"/>
    </row>
    <row r="48" spans="3:15" ht="13.5">
      <c r="C48" s="223" t="s">
        <v>240</v>
      </c>
      <c r="D48" s="4"/>
      <c r="E48" s="4"/>
      <c r="F48" s="32"/>
      <c r="G48" s="32"/>
      <c r="H48" s="33"/>
      <c r="I48" s="33"/>
      <c r="J48" s="34"/>
      <c r="K48" s="34"/>
      <c r="L48" s="35"/>
      <c r="M48" s="35"/>
      <c r="N48" s="35"/>
      <c r="O48" s="224"/>
    </row>
    <row r="49" spans="1:15" ht="15" customHeight="1">
      <c r="A49" s="22">
        <v>11</v>
      </c>
      <c r="C49" s="225"/>
      <c r="D49" s="226"/>
      <c r="E49" s="226"/>
      <c r="F49" s="226"/>
      <c r="G49" s="226"/>
      <c r="H49" s="226"/>
      <c r="I49" s="226"/>
      <c r="J49" s="226"/>
      <c r="K49" s="226"/>
      <c r="L49" s="226"/>
      <c r="M49" s="226"/>
      <c r="N49" s="226"/>
      <c r="O49" s="227"/>
    </row>
    <row r="50" spans="1:15" ht="15" customHeight="1">
      <c r="C50" s="181">
        <v>1</v>
      </c>
      <c r="D50" s="460" t="s">
        <v>442</v>
      </c>
      <c r="E50" s="460"/>
      <c r="F50" s="460"/>
      <c r="G50" s="460"/>
      <c r="H50" s="460"/>
      <c r="I50" s="460"/>
      <c r="J50" s="460"/>
      <c r="K50" s="460"/>
      <c r="L50" s="460"/>
      <c r="M50" s="460"/>
      <c r="N50" s="460"/>
      <c r="O50" s="461"/>
    </row>
    <row r="51" spans="1:15" ht="15" customHeight="1">
      <c r="C51" s="181">
        <v>2</v>
      </c>
      <c r="D51" s="460" t="s">
        <v>362</v>
      </c>
      <c r="E51" s="460"/>
      <c r="F51" s="460"/>
      <c r="G51" s="460"/>
      <c r="H51" s="460"/>
      <c r="I51" s="460"/>
      <c r="J51" s="460"/>
      <c r="K51" s="460"/>
      <c r="L51" s="460"/>
      <c r="M51" s="460"/>
      <c r="N51" s="460"/>
      <c r="O51" s="461"/>
    </row>
    <row r="52" spans="1:15" ht="15" customHeight="1">
      <c r="C52" s="181"/>
      <c r="D52" s="460" t="s">
        <v>363</v>
      </c>
      <c r="E52" s="460"/>
      <c r="F52" s="460"/>
      <c r="G52" s="460"/>
      <c r="H52" s="460"/>
      <c r="I52" s="460"/>
      <c r="J52" s="460"/>
      <c r="K52" s="460"/>
      <c r="L52" s="460"/>
      <c r="M52" s="460"/>
      <c r="N52" s="460"/>
      <c r="O52" s="461"/>
    </row>
    <row r="53" spans="1:15" ht="39" customHeight="1">
      <c r="C53" s="181"/>
      <c r="D53" s="460" t="s">
        <v>379</v>
      </c>
      <c r="E53" s="460"/>
      <c r="F53" s="460"/>
      <c r="G53" s="460"/>
      <c r="H53" s="460"/>
      <c r="I53" s="460"/>
      <c r="J53" s="460"/>
      <c r="K53" s="460"/>
      <c r="L53" s="460"/>
      <c r="M53" s="460"/>
      <c r="N53" s="460"/>
      <c r="O53" s="461"/>
    </row>
    <row r="54" spans="1:15" ht="28.15" customHeight="1">
      <c r="A54" s="21"/>
      <c r="B54" s="21"/>
      <c r="C54" s="181">
        <v>3</v>
      </c>
      <c r="D54" s="460" t="s">
        <v>443</v>
      </c>
      <c r="E54" s="460"/>
      <c r="F54" s="460"/>
      <c r="G54" s="460"/>
      <c r="H54" s="460"/>
      <c r="I54" s="460"/>
      <c r="J54" s="460"/>
      <c r="K54" s="460"/>
      <c r="L54" s="460"/>
      <c r="M54" s="460"/>
      <c r="N54" s="460"/>
      <c r="O54" s="461"/>
    </row>
    <row r="55" spans="1:15" ht="28.15" customHeight="1">
      <c r="A55" s="21"/>
      <c r="B55" s="21"/>
      <c r="C55" s="181">
        <v>4</v>
      </c>
      <c r="D55" s="460" t="s">
        <v>462</v>
      </c>
      <c r="E55" s="460"/>
      <c r="F55" s="460"/>
      <c r="G55" s="460"/>
      <c r="H55" s="460"/>
      <c r="I55" s="460"/>
      <c r="J55" s="460"/>
      <c r="K55" s="460"/>
      <c r="L55" s="460"/>
      <c r="M55" s="460"/>
      <c r="N55" s="460"/>
      <c r="O55" s="461"/>
    </row>
    <row r="56" spans="1:15" ht="15" customHeight="1">
      <c r="A56" s="21"/>
      <c r="B56" s="21"/>
      <c r="C56" s="181"/>
      <c r="D56" s="182" t="s">
        <v>391</v>
      </c>
      <c r="E56" s="460" t="s">
        <v>312</v>
      </c>
      <c r="F56" s="460"/>
      <c r="G56" s="460"/>
      <c r="H56" s="460"/>
      <c r="I56" s="460"/>
      <c r="J56" s="460"/>
      <c r="K56" s="460"/>
      <c r="L56" s="460"/>
      <c r="M56" s="460"/>
      <c r="N56" s="460"/>
      <c r="O56" s="461"/>
    </row>
    <row r="57" spans="1:15" ht="15" customHeight="1">
      <c r="A57" s="21"/>
      <c r="B57" s="21"/>
      <c r="C57" s="181"/>
      <c r="D57" s="182" t="s">
        <v>392</v>
      </c>
      <c r="E57" s="460" t="s">
        <v>393</v>
      </c>
      <c r="F57" s="460"/>
      <c r="G57" s="460"/>
      <c r="H57" s="460"/>
      <c r="I57" s="460"/>
      <c r="J57" s="460"/>
      <c r="K57" s="460"/>
      <c r="L57" s="460"/>
      <c r="M57" s="460"/>
      <c r="N57" s="460"/>
      <c r="O57" s="461"/>
    </row>
    <row r="58" spans="1:15" ht="15" customHeight="1">
      <c r="A58" s="21"/>
      <c r="B58" s="21"/>
      <c r="C58" s="181"/>
      <c r="D58" s="182" t="s">
        <v>394</v>
      </c>
      <c r="E58" s="460" t="s">
        <v>395</v>
      </c>
      <c r="F58" s="460"/>
      <c r="G58" s="460"/>
      <c r="H58" s="460"/>
      <c r="I58" s="460"/>
      <c r="J58" s="460"/>
      <c r="K58" s="460"/>
      <c r="L58" s="460"/>
      <c r="M58" s="460"/>
      <c r="N58" s="460"/>
      <c r="O58" s="461"/>
    </row>
    <row r="59" spans="1:15" ht="15" customHeight="1">
      <c r="A59" s="21"/>
      <c r="B59" s="21"/>
      <c r="C59" s="181"/>
      <c r="D59" s="182" t="s">
        <v>396</v>
      </c>
      <c r="E59" s="460" t="s">
        <v>397</v>
      </c>
      <c r="F59" s="460"/>
      <c r="G59" s="460"/>
      <c r="H59" s="460"/>
      <c r="I59" s="460"/>
      <c r="J59" s="460"/>
      <c r="K59" s="460"/>
      <c r="L59" s="460"/>
      <c r="M59" s="460"/>
      <c r="N59" s="460"/>
      <c r="O59" s="461"/>
    </row>
    <row r="60" spans="1:15" ht="15" customHeight="1">
      <c r="A60" s="21"/>
      <c r="B60" s="21"/>
      <c r="C60" s="181"/>
      <c r="D60" s="182" t="s">
        <v>398</v>
      </c>
      <c r="E60" s="460" t="s">
        <v>399</v>
      </c>
      <c r="F60" s="460"/>
      <c r="G60" s="460"/>
      <c r="H60" s="460"/>
      <c r="I60" s="460"/>
      <c r="J60" s="460"/>
      <c r="K60" s="460"/>
      <c r="L60" s="460"/>
      <c r="M60" s="460"/>
      <c r="N60" s="460"/>
      <c r="O60" s="461"/>
    </row>
    <row r="61" spans="1:15" ht="15" customHeight="1">
      <c r="A61" s="21"/>
      <c r="B61" s="21"/>
      <c r="C61" s="181"/>
      <c r="D61" s="182" t="s">
        <v>400</v>
      </c>
      <c r="E61" s="460" t="s">
        <v>313</v>
      </c>
      <c r="F61" s="460"/>
      <c r="G61" s="460"/>
      <c r="H61" s="460"/>
      <c r="I61" s="460"/>
      <c r="J61" s="460"/>
      <c r="K61" s="460"/>
      <c r="L61" s="460"/>
      <c r="M61" s="460"/>
      <c r="N61" s="460"/>
      <c r="O61" s="461"/>
    </row>
    <row r="62" spans="1:15" ht="15" customHeight="1">
      <c r="A62" s="21"/>
      <c r="B62" s="21"/>
      <c r="C62" s="181"/>
      <c r="D62" s="182" t="s">
        <v>401</v>
      </c>
      <c r="E62" s="460" t="s">
        <v>402</v>
      </c>
      <c r="F62" s="460"/>
      <c r="G62" s="460"/>
      <c r="H62" s="460"/>
      <c r="I62" s="460"/>
      <c r="J62" s="460"/>
      <c r="K62" s="460"/>
      <c r="L62" s="460"/>
      <c r="M62" s="460"/>
      <c r="N62" s="460"/>
      <c r="O62" s="461"/>
    </row>
    <row r="63" spans="1:15" ht="15" customHeight="1">
      <c r="A63" s="21"/>
      <c r="B63" s="21"/>
      <c r="C63" s="181"/>
      <c r="D63" s="182" t="s">
        <v>403</v>
      </c>
      <c r="E63" s="460" t="s">
        <v>404</v>
      </c>
      <c r="F63" s="460"/>
      <c r="G63" s="460"/>
      <c r="H63" s="460"/>
      <c r="I63" s="460"/>
      <c r="J63" s="460"/>
      <c r="K63" s="460"/>
      <c r="L63" s="460"/>
      <c r="M63" s="460"/>
      <c r="N63" s="460"/>
      <c r="O63" s="461"/>
    </row>
    <row r="64" spans="1:15" ht="15" customHeight="1">
      <c r="A64" s="21"/>
      <c r="B64" s="21"/>
      <c r="C64" s="181"/>
      <c r="D64" s="182" t="s">
        <v>405</v>
      </c>
      <c r="E64" s="460" t="s">
        <v>406</v>
      </c>
      <c r="F64" s="460"/>
      <c r="G64" s="460"/>
      <c r="H64" s="460"/>
      <c r="I64" s="460"/>
      <c r="J64" s="460"/>
      <c r="K64" s="460"/>
      <c r="L64" s="460"/>
      <c r="M64" s="460"/>
      <c r="N64" s="460"/>
      <c r="O64" s="461"/>
    </row>
    <row r="65" spans="1:15" ht="15" customHeight="1">
      <c r="A65" s="21"/>
      <c r="B65" s="21"/>
      <c r="C65" s="181"/>
      <c r="D65" s="182" t="s">
        <v>307</v>
      </c>
      <c r="E65" s="460" t="s">
        <v>314</v>
      </c>
      <c r="F65" s="460"/>
      <c r="G65" s="460"/>
      <c r="H65" s="460"/>
      <c r="I65" s="460"/>
      <c r="J65" s="460"/>
      <c r="K65" s="460"/>
      <c r="L65" s="460"/>
      <c r="M65" s="460"/>
      <c r="N65" s="460"/>
      <c r="O65" s="461"/>
    </row>
    <row r="66" spans="1:15" ht="28.15" customHeight="1">
      <c r="A66" s="21"/>
      <c r="B66" s="21"/>
      <c r="C66" s="181"/>
      <c r="D66" s="182" t="s">
        <v>308</v>
      </c>
      <c r="E66" s="460" t="s">
        <v>407</v>
      </c>
      <c r="F66" s="460"/>
      <c r="G66" s="460"/>
      <c r="H66" s="460"/>
      <c r="I66" s="460"/>
      <c r="J66" s="460"/>
      <c r="K66" s="460"/>
      <c r="L66" s="460"/>
      <c r="M66" s="460"/>
      <c r="N66" s="460"/>
      <c r="O66" s="461"/>
    </row>
    <row r="67" spans="1:15" ht="15" customHeight="1">
      <c r="A67" s="21"/>
      <c r="B67" s="21"/>
      <c r="C67" s="181"/>
      <c r="D67" s="182" t="s">
        <v>309</v>
      </c>
      <c r="E67" s="460" t="s">
        <v>315</v>
      </c>
      <c r="F67" s="460"/>
      <c r="G67" s="460"/>
      <c r="H67" s="460"/>
      <c r="I67" s="460"/>
      <c r="J67" s="460"/>
      <c r="K67" s="460"/>
      <c r="L67" s="460"/>
      <c r="M67" s="460"/>
      <c r="N67" s="460"/>
      <c r="O67" s="461"/>
    </row>
    <row r="68" spans="1:15" ht="28.15" customHeight="1">
      <c r="A68" s="21"/>
      <c r="B68" s="21"/>
      <c r="C68" s="181"/>
      <c r="D68" s="182" t="s">
        <v>310</v>
      </c>
      <c r="E68" s="460" t="s">
        <v>408</v>
      </c>
      <c r="F68" s="460"/>
      <c r="G68" s="460"/>
      <c r="H68" s="460"/>
      <c r="I68" s="460"/>
      <c r="J68" s="460"/>
      <c r="K68" s="460"/>
      <c r="L68" s="460"/>
      <c r="M68" s="460"/>
      <c r="N68" s="460"/>
      <c r="O68" s="461"/>
    </row>
    <row r="69" spans="1:15" ht="28.15" customHeight="1">
      <c r="A69" s="21"/>
      <c r="B69" s="21"/>
      <c r="C69" s="181"/>
      <c r="D69" s="182" t="s">
        <v>311</v>
      </c>
      <c r="E69" s="460" t="s">
        <v>316</v>
      </c>
      <c r="F69" s="460"/>
      <c r="G69" s="460"/>
      <c r="H69" s="460"/>
      <c r="I69" s="460"/>
      <c r="J69" s="460"/>
      <c r="K69" s="460"/>
      <c r="L69" s="460"/>
      <c r="M69" s="460"/>
      <c r="N69" s="460"/>
      <c r="O69" s="461"/>
    </row>
    <row r="70" spans="1:15" ht="28.15" customHeight="1">
      <c r="A70" s="21"/>
      <c r="B70" s="21"/>
      <c r="C70" s="181">
        <v>5</v>
      </c>
      <c r="D70" s="460" t="s">
        <v>386</v>
      </c>
      <c r="E70" s="460"/>
      <c r="F70" s="460"/>
      <c r="G70" s="460"/>
      <c r="H70" s="460"/>
      <c r="I70" s="460"/>
      <c r="J70" s="460"/>
      <c r="K70" s="460"/>
      <c r="L70" s="460"/>
      <c r="M70" s="460"/>
      <c r="N70" s="460"/>
      <c r="O70" s="461"/>
    </row>
    <row r="71" spans="1:15" ht="15" customHeight="1">
      <c r="A71" s="21"/>
      <c r="B71" s="21"/>
      <c r="C71" s="181">
        <v>6</v>
      </c>
      <c r="D71" s="460" t="s">
        <v>385</v>
      </c>
      <c r="E71" s="460"/>
      <c r="F71" s="460"/>
      <c r="G71" s="460"/>
      <c r="H71" s="460"/>
      <c r="I71" s="460"/>
      <c r="J71" s="460"/>
      <c r="K71" s="460"/>
      <c r="L71" s="460"/>
      <c r="M71" s="460"/>
      <c r="N71" s="460"/>
      <c r="O71" s="461"/>
    </row>
    <row r="72" spans="1:15" ht="15" customHeight="1">
      <c r="A72" s="21"/>
      <c r="B72" s="21"/>
      <c r="C72" s="183"/>
      <c r="D72" s="36"/>
      <c r="E72" s="36"/>
      <c r="F72" s="36"/>
      <c r="G72" s="36"/>
      <c r="H72" s="36"/>
      <c r="I72" s="36"/>
      <c r="J72" s="36"/>
      <c r="K72" s="36"/>
      <c r="L72" s="36"/>
      <c r="M72" s="36"/>
      <c r="N72" s="36"/>
      <c r="O72" s="37"/>
    </row>
    <row r="73" spans="1:15" ht="15" customHeight="1">
      <c r="A73" s="21"/>
      <c r="B73" s="21"/>
    </row>
    <row r="74" spans="1:15" ht="23.25" customHeight="1">
      <c r="A74" s="21"/>
      <c r="B74" s="21"/>
    </row>
    <row r="75" spans="1:15" ht="23.25" customHeight="1">
      <c r="A75" s="21"/>
      <c r="B75" s="21"/>
    </row>
    <row r="76" spans="1:15" ht="23.25" customHeight="1">
      <c r="A76" s="21"/>
      <c r="B76" s="21"/>
    </row>
    <row r="77" spans="1:15" ht="23.25" customHeight="1">
      <c r="A77" s="21"/>
      <c r="B77" s="21"/>
    </row>
    <row r="78" spans="1:15">
      <c r="A78" s="21"/>
      <c r="B78" s="21"/>
    </row>
    <row r="79" spans="1:15">
      <c r="A79" s="21"/>
      <c r="B79" s="21"/>
    </row>
    <row r="80" spans="1:15">
      <c r="A80" s="21"/>
      <c r="B80" s="21"/>
    </row>
  </sheetData>
  <sheetProtection algorithmName="SHA-512" hashValue="fEHMoYtb6vOHFfVRO99jqFCpHgbUZFl9oUqTi7uu7PfCmQ4uyArd1gApzy0ng6ejOduDr+OzUpKCDh/HaMhvxQ==" saltValue="Mf1CE3F+ThrV17WX5pZuBQ==" spinCount="100000" sheet="1" objects="1" scenarios="1"/>
  <mergeCells count="79">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 ref="D41:G41"/>
    <mergeCell ref="J41:L41"/>
    <mergeCell ref="J42:L42"/>
    <mergeCell ref="D40:G40"/>
    <mergeCell ref="M41:N41"/>
    <mergeCell ref="E57:O57"/>
    <mergeCell ref="E58:O58"/>
    <mergeCell ref="M43:N43"/>
    <mergeCell ref="M42:N42"/>
    <mergeCell ref="D43:G43"/>
    <mergeCell ref="J43:L43"/>
    <mergeCell ref="D52:O52"/>
    <mergeCell ref="D53:O53"/>
    <mergeCell ref="D70:O70"/>
    <mergeCell ref="E60:O60"/>
    <mergeCell ref="E61:O61"/>
    <mergeCell ref="E62:O62"/>
    <mergeCell ref="E66:O66"/>
    <mergeCell ref="E67:O67"/>
    <mergeCell ref="E69:O69"/>
    <mergeCell ref="E64:O64"/>
    <mergeCell ref="E65:O65"/>
    <mergeCell ref="E68:O68"/>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J17:O17"/>
    <mergeCell ref="M4:M5"/>
    <mergeCell ref="C6:O6"/>
    <mergeCell ref="C8:O9"/>
    <mergeCell ref="L11:O11"/>
    <mergeCell ref="J16:O16"/>
    <mergeCell ref="C13:F13"/>
    <mergeCell ref="F31:H31"/>
    <mergeCell ref="I31:K31"/>
    <mergeCell ref="L31:M31"/>
    <mergeCell ref="F35:O35"/>
    <mergeCell ref="F36:O36"/>
    <mergeCell ref="D32:E33"/>
    <mergeCell ref="F32:H32"/>
    <mergeCell ref="I32:K32"/>
    <mergeCell ref="L32:M32"/>
    <mergeCell ref="F33:H33"/>
    <mergeCell ref="I33:K33"/>
    <mergeCell ref="L33:M33"/>
    <mergeCell ref="D39:G39"/>
    <mergeCell ref="H39:I39"/>
    <mergeCell ref="J39:L39"/>
    <mergeCell ref="M39:O39"/>
    <mergeCell ref="J40:L40"/>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797" t="s">
        <v>170</v>
      </c>
      <c r="C4" s="797"/>
    </row>
    <row r="5" spans="2:4" ht="14.25" thickBot="1">
      <c r="B5" s="5"/>
    </row>
    <row r="6" spans="2:4">
      <c r="B6" s="99" t="s">
        <v>160</v>
      </c>
      <c r="C6" s="6" t="s">
        <v>161</v>
      </c>
    </row>
    <row r="7" spans="2:4" ht="114.95" customHeight="1">
      <c r="B7" s="100" t="s">
        <v>51</v>
      </c>
      <c r="C7" s="7" t="s">
        <v>163</v>
      </c>
    </row>
    <row r="8" spans="2:4" ht="125.1" customHeight="1">
      <c r="B8" s="101" t="s">
        <v>52</v>
      </c>
      <c r="C8" s="7" t="s">
        <v>164</v>
      </c>
    </row>
    <row r="9" spans="2:4" ht="75" customHeight="1">
      <c r="B9" s="102" t="s">
        <v>53</v>
      </c>
      <c r="C9" s="7" t="s">
        <v>165</v>
      </c>
    </row>
    <row r="10" spans="2:4" ht="65.099999999999994" customHeight="1">
      <c r="B10" s="102" t="s">
        <v>54</v>
      </c>
      <c r="C10" s="7" t="s">
        <v>166</v>
      </c>
    </row>
    <row r="11" spans="2:4" ht="39.950000000000003" customHeight="1">
      <c r="B11" s="102" t="s">
        <v>55</v>
      </c>
      <c r="C11" s="7" t="s">
        <v>167</v>
      </c>
    </row>
    <row r="12" spans="2:4" ht="30" customHeight="1">
      <c r="B12" s="102" t="s">
        <v>56</v>
      </c>
      <c r="C12" s="7" t="s">
        <v>168</v>
      </c>
    </row>
    <row r="13" spans="2:4" ht="30" customHeight="1" thickBot="1">
      <c r="B13" s="103" t="s">
        <v>57</v>
      </c>
      <c r="C13" s="8" t="s">
        <v>169</v>
      </c>
      <c r="D13" s="104"/>
    </row>
    <row r="14" spans="2:4" ht="60" customHeight="1">
      <c r="B14" s="798" t="s">
        <v>171</v>
      </c>
      <c r="C14" s="798"/>
      <c r="D14" s="105"/>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topLeftCell="A20"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203</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698.5</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1980.5</v>
      </c>
      <c r="E24" s="629"/>
      <c r="F24" s="629"/>
      <c r="G24" s="194" t="s">
        <v>198</v>
      </c>
      <c r="H24" s="607">
        <f>+F12</f>
        <v>698.5</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698.5</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698.5</v>
      </c>
      <c r="Q27" s="612"/>
      <c r="R27" s="612"/>
      <c r="S27" s="612"/>
      <c r="T27" s="44" t="s">
        <v>38</v>
      </c>
      <c r="U27" s="64"/>
      <c r="V27" s="64"/>
      <c r="Y27" s="62" t="s">
        <v>39</v>
      </c>
      <c r="Z27" s="65"/>
      <c r="AH27" s="53"/>
      <c r="AI27" s="53"/>
      <c r="AJ27" s="53"/>
      <c r="AK27" s="53"/>
      <c r="AL27" s="575">
        <f>+AH18+P27</f>
        <v>698.5</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698.5</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1980.5</v>
      </c>
      <c r="E29" s="629"/>
      <c r="F29" s="629"/>
      <c r="G29" s="194" t="s">
        <v>198</v>
      </c>
      <c r="H29" s="607">
        <f>+AL27</f>
        <v>698.5</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698.5</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1980.5</v>
      </c>
      <c r="E31" s="629"/>
      <c r="F31" s="629"/>
      <c r="G31" s="194" t="s">
        <v>198</v>
      </c>
      <c r="H31" s="607">
        <f>+AS24</f>
        <v>698.5</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weuoQZRdAHmc5mm2YsAFZt8NILB2BpiVLi8fxExybOX4PT9SGBIkbNmf+KxSuHP9C0azSjuVzBq2uWRGvZ/2w==" saltValue="64KJsaNTX/o/93BpJdGGFg=="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3">
    <dataValidation type="custom" allowBlank="1" showInputMessage="1" showErrorMessage="1" error="入力は少数第1位までにして下さい。" sqref="W7:X7 AU13:AU14"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2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204</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Vd+70moQmvB9bVhw7eIgegfjI3n/0yPfRxfoQMVbd4OTarbHad7GPKFGyYltKhaanfosGNgX1zWgTj3NRDeZaA==" saltValue="ZbvXZsnvPAbNoF8gXx1dh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300-000002000000}">
      <formula1>D9=ROUND(D9,1)</formula1>
    </dataValidation>
    <dataValidation type="textLength" allowBlank="1" showInputMessage="1" showErrorMessage="1" errorTitle="要確認" error="「廃油」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205</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Pj5FG3q6Bt/W6IEYiZn88mgznWwywtwkbotTZyRfflHwyZ1SZlC1k41zefPUeciob0gT7VN5BcjhOcf0JX/SA==" saltValue="6k5HZIK3BHlTS5TTCYRgHQ==" spinCount="100000" sheet="1" objects="1" scenarios="1"/>
  <mergeCells count="113">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AB3:AD3"/>
    <mergeCell ref="AP3:AR4"/>
    <mergeCell ref="AS3:AT3"/>
    <mergeCell ref="AS4:AT4"/>
    <mergeCell ref="AH15:AM15"/>
    <mergeCell ref="S7:V7"/>
    <mergeCell ref="AI8:AN8"/>
    <mergeCell ref="AE9:AE14"/>
    <mergeCell ref="Q11:T11"/>
    <mergeCell ref="Z5:AD5"/>
    <mergeCell ref="AH12:AM12"/>
    <mergeCell ref="AI11:AN11"/>
  </mergeCells>
  <phoneticPr fontId="3"/>
  <dataValidations count="4">
    <dataValidation type="custom" allowBlank="1" showInputMessage="1" showErrorMessage="1" error="入力は少数第1位までにして下さい。" sqref="W7:X7 AU13:AU14"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400-000002000000}">
      <formula1>D9=ROUND(D9,1)</formula1>
    </dataValidation>
    <dataValidation type="textLength" allowBlank="1" showInputMessage="1" showErrorMessage="1" errorTitle="要確認" error="「廃酸」は、中間処理を経ずに「最終処分」はできません。" sqref="R33:U33" xr:uid="{00000000-0002-0000-04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563" t="s">
        <v>89</v>
      </c>
      <c r="C7" s="564"/>
      <c r="D7" s="637" t="s">
        <v>206</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0</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0</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0</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7UA6M7JwN50AxAi6M+BTUwcsKwUnaI2RTRshd4IaA9g3n4S8157XD9SPukeBhkYHmx0HGy4y2pyZqK/dwneV2g==" saltValue="7XWOT9NV1mQ5NjfoXB4K4w==" spinCount="100000" sheet="1" objects="1" scenarios="1"/>
  <mergeCells count="113">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Y21:AA21"/>
    <mergeCell ref="D29:F29"/>
    <mergeCell ref="H33:I33"/>
    <mergeCell ref="D30:F30"/>
    <mergeCell ref="M26:M33"/>
    <mergeCell ref="B31:C31"/>
    <mergeCell ref="B32:C32"/>
    <mergeCell ref="D33:F33"/>
    <mergeCell ref="P24:S24"/>
    <mergeCell ref="U17:X17"/>
    <mergeCell ref="B33:C33"/>
    <mergeCell ref="B23:C23"/>
    <mergeCell ref="B24:C24"/>
    <mergeCell ref="B26:C26"/>
    <mergeCell ref="B27:C27"/>
    <mergeCell ref="B29:C29"/>
    <mergeCell ref="B25:C25"/>
    <mergeCell ref="B30:C30"/>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AS4:AT4"/>
    <mergeCell ref="Q11:T11"/>
    <mergeCell ref="Z5:AD5"/>
    <mergeCell ref="AB3:AD3"/>
    <mergeCell ref="AI8:AN8"/>
    <mergeCell ref="AP3:AR4"/>
    <mergeCell ref="AS3:AT3"/>
    <mergeCell ref="AI11:AN11"/>
    <mergeCell ref="S7:V7"/>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s>
  <phoneticPr fontId="3"/>
  <dataValidations count="4">
    <dataValidation type="custom" allowBlank="1" showInputMessage="1" showErrorMessage="1" error="入力は少数第1位までにして下さい。" sqref="W7:X7 AU13:AU14"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500-000002000000}">
      <formula1>D9=ROUND(D9,1)</formula1>
    </dataValidation>
    <dataValidation type="textLength" allowBlank="1" showInputMessage="1" showErrorMessage="1" errorTitle="要確認" error="「廃ｱﾙｶﾘ」は、中間処理を経ずに「最終処分」はできません。" sqref="R33:U33" xr:uid="{00000000-0002-0000-05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tabSelected="1" topLeftCell="A5" zoomScaleNormal="100" workbookViewId="0">
      <selection activeCell="AU21" sqref="AU21"/>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50" ht="27" customHeight="1">
      <c r="F1" s="39"/>
      <c r="S1" s="85" t="s">
        <v>94</v>
      </c>
      <c r="T1" s="85" t="s">
        <v>283</v>
      </c>
    </row>
    <row r="2" spans="2:50"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50"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50"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50"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50"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42" t="str">
        <f>IF(SUM(AU7:AU10)&gt;AH9,"下の表は、⑧の内数であるア～エの量が⑧を超えています","")</f>
        <v/>
      </c>
      <c r="AS6" s="42"/>
      <c r="AT6" s="42"/>
      <c r="AU6" s="42"/>
      <c r="AV6" s="42"/>
      <c r="AW6" s="405"/>
    </row>
    <row r="7" spans="2:50" ht="28.15" customHeight="1" thickBot="1">
      <c r="B7" s="563" t="s">
        <v>89</v>
      </c>
      <c r="C7" s="564"/>
      <c r="D7" s="637" t="s">
        <v>207</v>
      </c>
      <c r="E7" s="638"/>
      <c r="F7" s="638"/>
      <c r="G7" s="638"/>
      <c r="H7" s="638"/>
      <c r="I7" s="639"/>
      <c r="J7" s="143"/>
      <c r="K7" s="53"/>
      <c r="L7" s="156"/>
      <c r="M7" s="156"/>
      <c r="N7" s="156"/>
      <c r="O7" s="156"/>
      <c r="P7" s="156"/>
      <c r="Q7" s="156"/>
      <c r="R7" s="156"/>
      <c r="S7" s="559"/>
      <c r="T7" s="560"/>
      <c r="U7" s="560"/>
      <c r="V7" s="560"/>
      <c r="W7" s="277"/>
      <c r="X7" s="277"/>
      <c r="Y7" s="135"/>
      <c r="AB7"/>
      <c r="AC7"/>
      <c r="AD7"/>
      <c r="AE7"/>
      <c r="AF7" s="93"/>
      <c r="AG7" s="93"/>
      <c r="AH7" s="93"/>
      <c r="AI7" s="93"/>
      <c r="AJ7" s="93"/>
      <c r="AK7" s="93"/>
      <c r="AL7" s="93"/>
      <c r="AM7" s="93"/>
      <c r="AN7" s="93"/>
      <c r="AO7" s="53"/>
      <c r="AP7" s="53"/>
      <c r="AQ7" s="53"/>
      <c r="AR7" s="672" t="s">
        <v>457</v>
      </c>
      <c r="AS7" s="672"/>
      <c r="AT7" s="672"/>
      <c r="AU7" s="95"/>
      <c r="AV7" s="438" t="s">
        <v>198</v>
      </c>
      <c r="AW7" s="405"/>
      <c r="AX7" s="439"/>
    </row>
    <row r="8" spans="2:50" ht="28.15" customHeight="1" thickTop="1" thickBot="1">
      <c r="B8" s="43" t="s">
        <v>103</v>
      </c>
      <c r="C8" s="574" t="s">
        <v>111</v>
      </c>
      <c r="D8" s="574"/>
      <c r="E8" s="574"/>
      <c r="F8" s="574"/>
      <c r="G8" s="574"/>
      <c r="H8" s="574"/>
      <c r="I8" s="574"/>
      <c r="J8" s="574"/>
      <c r="K8" s="574"/>
      <c r="L8" s="148"/>
      <c r="M8" s="148"/>
      <c r="N8" s="148"/>
      <c r="O8" s="148"/>
      <c r="P8" s="148"/>
      <c r="Q8" s="148"/>
      <c r="R8" s="148"/>
      <c r="S8" s="148"/>
      <c r="T8" s="148"/>
      <c r="U8" s="148"/>
      <c r="V8" s="148"/>
      <c r="W8" s="130"/>
      <c r="X8" s="130"/>
      <c r="Y8" s="130"/>
      <c r="Z8" s="93"/>
      <c r="AA8" s="93"/>
      <c r="AB8" s="93"/>
      <c r="AC8" s="93"/>
      <c r="AD8" s="93"/>
      <c r="AE8" s="93"/>
      <c r="AF8" s="53"/>
      <c r="AG8" s="49"/>
      <c r="AH8" s="45" t="s">
        <v>29</v>
      </c>
      <c r="AI8" s="557" t="s">
        <v>337</v>
      </c>
      <c r="AJ8" s="557"/>
      <c r="AK8" s="557"/>
      <c r="AL8" s="557"/>
      <c r="AM8" s="557"/>
      <c r="AN8" s="558"/>
      <c r="AO8" s="53"/>
      <c r="AP8" s="53"/>
      <c r="AQ8" s="53"/>
      <c r="AR8" s="672" t="s">
        <v>458</v>
      </c>
      <c r="AS8" s="672"/>
      <c r="AT8" s="672"/>
      <c r="AU8" s="95"/>
      <c r="AV8" s="438" t="s">
        <v>198</v>
      </c>
      <c r="AW8" s="405"/>
    </row>
    <row r="9" spans="2:50"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672" t="s">
        <v>459</v>
      </c>
      <c r="AS9" s="672"/>
      <c r="AT9" s="672"/>
      <c r="AU9" s="95"/>
      <c r="AV9" s="438" t="s">
        <v>198</v>
      </c>
      <c r="AW9" s="405"/>
    </row>
    <row r="10" spans="2:50"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672" t="s">
        <v>460</v>
      </c>
      <c r="AS10" s="672"/>
      <c r="AT10" s="672"/>
      <c r="AU10" s="95"/>
      <c r="AV10" s="438" t="s">
        <v>198</v>
      </c>
      <c r="AW10" s="405"/>
    </row>
    <row r="11" spans="2:50"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W11" s="405"/>
    </row>
    <row r="12" spans="2:50" ht="24.75" customHeight="1" thickTop="1" thickBot="1">
      <c r="F12" s="575">
        <f>+ROUND(P12,1)+ROUND(P15,1)+ROUND(P18,1)+ROUND(P24,1)+P27-ROUND(F15,1)</f>
        <v>2</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s="62" t="s">
        <v>30</v>
      </c>
      <c r="AT12" s="63"/>
      <c r="AW12" s="405"/>
    </row>
    <row r="13" spans="2:50"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554" t="s">
        <v>175</v>
      </c>
      <c r="AT13" s="555"/>
      <c r="AU13" s="95"/>
      <c r="AV13" s="44" t="s">
        <v>13</v>
      </c>
      <c r="AW13" s="405"/>
    </row>
    <row r="14" spans="2:50"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554" t="s">
        <v>259</v>
      </c>
      <c r="AT14" s="555"/>
      <c r="AU14" s="95"/>
      <c r="AV14" s="44" t="s">
        <v>34</v>
      </c>
      <c r="AW14" s="405"/>
    </row>
    <row r="15" spans="2:50"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554" t="s">
        <v>177</v>
      </c>
      <c r="AT15" s="555"/>
      <c r="AU15" s="95"/>
      <c r="AV15" s="44" t="s">
        <v>26</v>
      </c>
      <c r="AW15" s="405"/>
    </row>
    <row r="16" spans="2:50"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W16" s="405"/>
    </row>
    <row r="17" spans="2:51"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R17" s="440"/>
      <c r="AS17" s="441" t="str">
        <f>IF(SUM(AU18:AU21)&gt;AS24,"下の表は、⑫の内数であるア～エの量が⑫を超えています","")</f>
        <v/>
      </c>
      <c r="AW17" s="405"/>
    </row>
    <row r="18" spans="2:51"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+ROUND(AU13,1)+ROUND(AU14,1)+ROUND(AU15,1)</f>
        <v>0</v>
      </c>
      <c r="AP18" s="44" t="s">
        <v>34</v>
      </c>
      <c r="AR18" s="672" t="s">
        <v>457</v>
      </c>
      <c r="AS18" s="672"/>
      <c r="AT18" s="672"/>
      <c r="AU18" s="95">
        <v>2</v>
      </c>
      <c r="AV18" s="438" t="s">
        <v>198</v>
      </c>
      <c r="AW18" s="405"/>
      <c r="AY18" s="439"/>
    </row>
    <row r="19" spans="2:51"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R19" s="672" t="s">
        <v>458</v>
      </c>
      <c r="AS19" s="672"/>
      <c r="AT19" s="672"/>
      <c r="AU19" s="95"/>
      <c r="AV19" s="438" t="s">
        <v>198</v>
      </c>
      <c r="AW19" s="662"/>
      <c r="AX19" s="662" t="s">
        <v>437</v>
      </c>
    </row>
    <row r="20" spans="2:51"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672" t="s">
        <v>459</v>
      </c>
      <c r="AS20" s="672"/>
      <c r="AT20" s="672"/>
      <c r="AU20" s="95"/>
      <c r="AV20" s="438" t="s">
        <v>198</v>
      </c>
      <c r="AW20" s="662"/>
      <c r="AX20" s="662"/>
    </row>
    <row r="21" spans="2:51"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672" t="s">
        <v>460</v>
      </c>
      <c r="AS21" s="672"/>
      <c r="AT21" s="672"/>
      <c r="AU21" s="95"/>
      <c r="AV21" s="438" t="s">
        <v>198</v>
      </c>
      <c r="AW21" s="405"/>
    </row>
    <row r="22" spans="2:51"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51"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51" ht="27" customHeight="1" thickBot="1">
      <c r="B24" s="640" t="s">
        <v>200</v>
      </c>
      <c r="C24" s="641"/>
      <c r="D24" s="629">
        <v>2.1</v>
      </c>
      <c r="E24" s="629"/>
      <c r="F24" s="629"/>
      <c r="G24" s="194" t="s">
        <v>198</v>
      </c>
      <c r="H24" s="607">
        <f>+F12</f>
        <v>2</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+ROUND(AU13,1)+ROUND(AA28,1)</f>
        <v>2</v>
      </c>
      <c r="AT24" s="576"/>
      <c r="AU24" s="576"/>
      <c r="AV24" s="52" t="s">
        <v>13</v>
      </c>
      <c r="AW24" s="405"/>
    </row>
    <row r="25" spans="2:51"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51"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51" ht="27" customHeight="1" thickBot="1">
      <c r="B27" s="640" t="s">
        <v>223</v>
      </c>
      <c r="C27" s="641"/>
      <c r="D27" s="629">
        <v>0</v>
      </c>
      <c r="E27" s="629"/>
      <c r="F27" s="629"/>
      <c r="G27" s="194" t="s">
        <v>198</v>
      </c>
      <c r="H27" s="607">
        <f>+Y21</f>
        <v>0</v>
      </c>
      <c r="I27" s="608"/>
      <c r="J27" s="194" t="s">
        <v>198</v>
      </c>
      <c r="M27" s="581"/>
      <c r="P27" s="611">
        <f>+R30+ROUND(R33,1)</f>
        <v>2</v>
      </c>
      <c r="Q27" s="612"/>
      <c r="R27" s="612"/>
      <c r="S27" s="612"/>
      <c r="T27" s="44" t="s">
        <v>38</v>
      </c>
      <c r="U27" s="64"/>
      <c r="V27" s="64"/>
      <c r="Y27" s="62" t="s">
        <v>39</v>
      </c>
      <c r="Z27" s="65"/>
      <c r="AH27" s="53"/>
      <c r="AI27" s="53"/>
      <c r="AJ27" s="53"/>
      <c r="AK27" s="53"/>
      <c r="AL27" s="575">
        <f>+AH18+P27</f>
        <v>2</v>
      </c>
      <c r="AM27" s="576"/>
      <c r="AN27" s="576"/>
      <c r="AO27" s="576"/>
      <c r="AP27" s="52" t="s">
        <v>13</v>
      </c>
      <c r="AQ27" s="267"/>
      <c r="AR27" s="128"/>
      <c r="AS27" s="561"/>
      <c r="AT27" s="562"/>
      <c r="AU27" s="562"/>
      <c r="AV27" s="52" t="s">
        <v>13</v>
      </c>
      <c r="AW27" s="405"/>
    </row>
    <row r="28" spans="2:51"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2</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51" ht="27" customHeight="1" thickTop="1" thickBot="1">
      <c r="B29" s="640" t="s">
        <v>224</v>
      </c>
      <c r="C29" s="641"/>
      <c r="D29" s="629">
        <v>2.1</v>
      </c>
      <c r="E29" s="629"/>
      <c r="F29" s="629"/>
      <c r="G29" s="194" t="s">
        <v>198</v>
      </c>
      <c r="H29" s="607">
        <f>+AL27</f>
        <v>2</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51" ht="27" customHeight="1" thickBot="1">
      <c r="B30" s="640" t="s">
        <v>225</v>
      </c>
      <c r="C30" s="641"/>
      <c r="D30" s="629">
        <v>0</v>
      </c>
      <c r="E30" s="629"/>
      <c r="F30" s="629"/>
      <c r="G30" s="194" t="s">
        <v>198</v>
      </c>
      <c r="H30" s="607">
        <f>+AL30</f>
        <v>0</v>
      </c>
      <c r="I30" s="608"/>
      <c r="J30" s="194" t="s">
        <v>198</v>
      </c>
      <c r="M30" s="581"/>
      <c r="P30" s="56"/>
      <c r="R30" s="611">
        <f>+ROUND(AA28,1)+ROUND(AA29,1)+ROUND(AA30,1)</f>
        <v>2</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51" ht="27" customHeight="1" thickTop="1" thickBot="1">
      <c r="B31" s="640" t="s">
        <v>226</v>
      </c>
      <c r="C31" s="641"/>
      <c r="D31" s="629">
        <v>2.1</v>
      </c>
      <c r="E31" s="629"/>
      <c r="F31" s="629"/>
      <c r="G31" s="194" t="s">
        <v>198</v>
      </c>
      <c r="H31" s="607">
        <f>+AS24</f>
        <v>2</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51"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AA34" s="651"/>
      <c r="AB34" s="652"/>
      <c r="AC34" s="652"/>
      <c r="AD34" s="652"/>
      <c r="AE34" s="652"/>
      <c r="AF34" s="652"/>
      <c r="AG34" s="652"/>
      <c r="AH34" s="652"/>
      <c r="AI34" s="652"/>
      <c r="AJ34" s="652"/>
      <c r="AK34" s="652"/>
      <c r="AL34" s="652"/>
      <c r="AM34" s="652"/>
      <c r="AN34" s="652"/>
      <c r="AO34" s="655"/>
      <c r="AP34" s="188"/>
      <c r="AW34" s="405"/>
    </row>
    <row r="35" spans="2:62" ht="24.6" customHeight="1" thickBot="1">
      <c r="B35" s="667" t="s">
        <v>453</v>
      </c>
      <c r="C35" s="667"/>
      <c r="D35" s="667"/>
      <c r="E35" s="667"/>
      <c r="F35" s="667"/>
      <c r="G35" s="667"/>
      <c r="H35" s="667"/>
      <c r="I35" s="667"/>
      <c r="J35" s="667"/>
      <c r="AF35" s="64"/>
      <c r="AG35" s="64"/>
      <c r="AH35" s="64"/>
      <c r="AI35" s="64"/>
      <c r="AJ35" s="64"/>
      <c r="AK35" s="64"/>
      <c r="AL35" s="53"/>
      <c r="AM35" s="53"/>
      <c r="AN35" s="53"/>
      <c r="AO35" s="53"/>
      <c r="AP35" s="53"/>
      <c r="AQ35" s="53"/>
      <c r="AR35" s="53"/>
    </row>
    <row r="36" spans="2:62" ht="27" customHeight="1">
      <c r="B36" s="663" t="s">
        <v>454</v>
      </c>
      <c r="C36" s="664"/>
      <c r="D36" s="664"/>
      <c r="E36" s="664"/>
      <c r="F36" s="664"/>
      <c r="G36" s="664"/>
      <c r="H36" s="668">
        <f>IF(SUM(F12,F15)&gt;0,SUM(P12,P21,AH9,AS24,AS27,AS31)/SUM(F12,F15)*100,"")</f>
        <v>100</v>
      </c>
      <c r="I36" s="669"/>
      <c r="J36" s="436" t="s">
        <v>456</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27" customHeight="1" thickBot="1">
      <c r="B37" s="144"/>
      <c r="C37" s="665" t="s">
        <v>455</v>
      </c>
      <c r="D37" s="666"/>
      <c r="E37" s="666"/>
      <c r="F37" s="666"/>
      <c r="G37" s="666"/>
      <c r="H37" s="670">
        <f>IF(SUM(F12,F15)&gt;0,SUM(P21,AS27,AS31,AU9,AU20)/SUM(F12,F15)*100,"")</f>
        <v>0</v>
      </c>
      <c r="I37" s="671"/>
      <c r="J37" s="437" t="s">
        <v>456</v>
      </c>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C38" s="53"/>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C39" s="435" t="str">
        <f>+IF(D30=0,"",IF(D29&lt;D30,"エラー !：上の表は、⑩の内数である⑪の量が⑩を超えています",""))</f>
        <v/>
      </c>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C40" s="259" t="str">
        <f>+IF(D31=0,"",IF(D29&lt;D31,"エラー !：上の表は、⑩の内数である⑫の量が⑩を超えています",""))</f>
        <v/>
      </c>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C41" s="259" t="str">
        <f>+IF(D32=0,"",IF(D29&lt;D32,"エラー !：上の表は、⑩の内数である⑬の量が⑩を超えています",""))</f>
        <v/>
      </c>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C42" s="259" t="str">
        <f>+IF(D33=0,"",IF(D29&lt;D33,"エラー !：上の表は、⑩の内数である⑭の量が⑩を超えています",""))</f>
        <v/>
      </c>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p9jXWaCCedBxkh3QHKRgOSNo2lP6095QuPHKtvGkbILKh/cDihPbUBQ7+qv+yuLyj/IqTl/+JeXuduRUUNz+g==" saltValue="leH1eR4kvvg9q+7lvN/Ebg==" spinCount="100000" sheet="1" objects="1" scenarios="1"/>
  <mergeCells count="127">
    <mergeCell ref="U23:X23"/>
    <mergeCell ref="AT29:AV30"/>
    <mergeCell ref="AA29:AE29"/>
    <mergeCell ref="AA30:AE30"/>
    <mergeCell ref="AS29:AS30"/>
    <mergeCell ref="AL31:AQ31"/>
    <mergeCell ref="AA28:AE28"/>
    <mergeCell ref="AS31:AU31"/>
    <mergeCell ref="AS27:AU27"/>
    <mergeCell ref="AT26:AV26"/>
    <mergeCell ref="D30:F30"/>
    <mergeCell ref="D31:F31"/>
    <mergeCell ref="H26:I26"/>
    <mergeCell ref="H27:I27"/>
    <mergeCell ref="H28:I28"/>
    <mergeCell ref="H30:I30"/>
    <mergeCell ref="H31:I31"/>
    <mergeCell ref="D25:F25"/>
    <mergeCell ref="D27:F27"/>
    <mergeCell ref="D28:F2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s>
  <phoneticPr fontId="3"/>
  <dataValidations count="3">
    <dataValidation type="custom" allowBlank="1" showInputMessage="1" showErrorMessage="1" error="入力は少数第1位までにして下さい。" sqref="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xr:uid="{00000000-0002-0000-0600-000002000000}">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topLeftCell="A16" zoomScaleNormal="100" workbookViewId="0">
      <selection activeCell="D33" sqref="D33:F3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405"/>
    </row>
    <row r="7" spans="2:49" ht="28.15" customHeight="1" thickBot="1">
      <c r="B7" s="563" t="s">
        <v>89</v>
      </c>
      <c r="C7" s="564"/>
      <c r="D7" s="637" t="s">
        <v>208</v>
      </c>
      <c r="E7" s="638"/>
      <c r="F7" s="638"/>
      <c r="G7" s="638"/>
      <c r="H7" s="638"/>
      <c r="I7" s="639"/>
      <c r="J7" s="143"/>
      <c r="K7" s="53"/>
      <c r="L7" s="156"/>
      <c r="M7" s="673" t="s">
        <v>91</v>
      </c>
      <c r="N7" s="674"/>
      <c r="O7" s="674"/>
      <c r="P7" s="674"/>
      <c r="Q7" s="674"/>
      <c r="R7" s="674"/>
      <c r="S7" s="674"/>
      <c r="T7" s="674"/>
      <c r="U7" s="674"/>
      <c r="V7" s="674"/>
      <c r="W7" s="675"/>
      <c r="X7" s="675"/>
      <c r="Y7" s="674"/>
      <c r="Z7" s="674"/>
      <c r="AA7" s="674"/>
      <c r="AB7" s="676"/>
      <c r="AC7" s="138"/>
      <c r="AD7" s="138"/>
      <c r="AE7" s="138"/>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77"/>
      <c r="N8" s="678"/>
      <c r="O8" s="678"/>
      <c r="P8" s="678"/>
      <c r="Q8" s="678"/>
      <c r="R8" s="678"/>
      <c r="S8" s="678"/>
      <c r="T8" s="678"/>
      <c r="U8" s="678"/>
      <c r="V8" s="678"/>
      <c r="W8" s="678"/>
      <c r="X8" s="678"/>
      <c r="Y8" s="678"/>
      <c r="Z8" s="678"/>
      <c r="AA8" s="678"/>
      <c r="AB8" s="679"/>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0</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12.5</v>
      </c>
      <c r="E24" s="629"/>
      <c r="F24" s="629"/>
      <c r="G24" s="194" t="s">
        <v>198</v>
      </c>
      <c r="H24" s="607">
        <f>+F12</f>
        <v>0</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0</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0</v>
      </c>
      <c r="Q27" s="612"/>
      <c r="R27" s="612"/>
      <c r="S27" s="612"/>
      <c r="T27" s="44" t="s">
        <v>38</v>
      </c>
      <c r="U27" s="64"/>
      <c r="V27" s="64"/>
      <c r="Y27" s="62" t="s">
        <v>39</v>
      </c>
      <c r="Z27" s="65"/>
      <c r="AH27" s="53"/>
      <c r="AI27" s="53"/>
      <c r="AJ27" s="53"/>
      <c r="AK27" s="53"/>
      <c r="AL27" s="575">
        <f>+AH18+P27</f>
        <v>0</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12.5</v>
      </c>
      <c r="E29" s="629"/>
      <c r="F29" s="629"/>
      <c r="G29" s="194" t="s">
        <v>198</v>
      </c>
      <c r="H29" s="607">
        <f>+AL27</f>
        <v>0</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0</v>
      </c>
      <c r="E30" s="629"/>
      <c r="F30" s="629"/>
      <c r="G30" s="194" t="s">
        <v>198</v>
      </c>
      <c r="H30" s="607">
        <f>+AL30</f>
        <v>0</v>
      </c>
      <c r="I30" s="608"/>
      <c r="J30" s="194" t="s">
        <v>198</v>
      </c>
      <c r="M30" s="581"/>
      <c r="P30" s="56"/>
      <c r="R30" s="611">
        <f>+ROUND(AA28,1)+ROUND(AA29,1)+ROUND(AA30,1)</f>
        <v>0</v>
      </c>
      <c r="S30" s="612"/>
      <c r="T30" s="612"/>
      <c r="U30" s="612"/>
      <c r="V30" s="44" t="s">
        <v>16</v>
      </c>
      <c r="Y30" s="613" t="s">
        <v>186</v>
      </c>
      <c r="Z30" s="614"/>
      <c r="AA30" s="569"/>
      <c r="AB30" s="570"/>
      <c r="AC30" s="570"/>
      <c r="AD30" s="570"/>
      <c r="AE30" s="570"/>
      <c r="AF30" s="44" t="s">
        <v>13</v>
      </c>
      <c r="AL30" s="561"/>
      <c r="AM30" s="562"/>
      <c r="AN30" s="562"/>
      <c r="AO30" s="562"/>
      <c r="AP30" s="52" t="s">
        <v>13</v>
      </c>
      <c r="AS30" s="606"/>
      <c r="AT30" s="603"/>
      <c r="AU30" s="603"/>
      <c r="AV30" s="604"/>
      <c r="AW30" s="405"/>
    </row>
    <row r="31" spans="2:49" ht="27" customHeight="1" thickTop="1" thickBot="1">
      <c r="B31" s="640" t="s">
        <v>226</v>
      </c>
      <c r="C31" s="641"/>
      <c r="D31" s="629">
        <v>12.5</v>
      </c>
      <c r="E31" s="629"/>
      <c r="F31" s="629"/>
      <c r="G31" s="194" t="s">
        <v>198</v>
      </c>
      <c r="H31" s="607">
        <f>+AS24</f>
        <v>0</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d/QIV1Lyl6S+AVfrc4u36tRFAtQpP1f1AVodbrS/Os7lEURznurVM166ZoXam2X0YV0U7xPq80erYiQsioTsg==" saltValue="xg9WW6wL0mb+GXJjyyExEA==" spinCount="100000" sheet="1" objects="1" scenarios="1"/>
  <mergeCells count="113">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P21:S21"/>
    <mergeCell ref="P22:V22"/>
    <mergeCell ref="P24:S24"/>
    <mergeCell ref="AT23:AV23"/>
    <mergeCell ref="Q23:T23"/>
    <mergeCell ref="P18:S18"/>
    <mergeCell ref="Q26:T26"/>
    <mergeCell ref="Z5:AD5"/>
    <mergeCell ref="AF5:AU5"/>
    <mergeCell ref="AH18:AK18"/>
    <mergeCell ref="AP3:AR4"/>
    <mergeCell ref="AS3:AT3"/>
    <mergeCell ref="AI8:AN8"/>
    <mergeCell ref="AH9:AM9"/>
    <mergeCell ref="AS4:AT4"/>
    <mergeCell ref="AS18:AT18"/>
    <mergeCell ref="AS17:AT17"/>
    <mergeCell ref="AH12:AM12"/>
    <mergeCell ref="AE9:AE14"/>
    <mergeCell ref="AH15:AM15"/>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7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topLeftCell="A17" zoomScaleNormal="100" workbookViewId="0">
      <selection activeCell="B43" sqref="B4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646" t="s">
        <v>273</v>
      </c>
      <c r="C2" s="646"/>
      <c r="D2" s="646"/>
      <c r="E2" s="646"/>
      <c r="F2" s="646"/>
      <c r="G2" s="646"/>
      <c r="H2" s="646"/>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646"/>
      <c r="C3" s="646"/>
      <c r="D3" s="646"/>
      <c r="E3" s="646"/>
      <c r="F3" s="646"/>
      <c r="G3" s="646"/>
      <c r="H3" s="646"/>
      <c r="I3" s="127"/>
      <c r="J3" s="127"/>
      <c r="K3" s="127"/>
      <c r="L3" s="127"/>
      <c r="M3" s="127"/>
      <c r="N3" s="127"/>
      <c r="O3" s="127"/>
      <c r="P3" s="127"/>
      <c r="Q3" s="127"/>
      <c r="R3" s="127"/>
      <c r="S3" s="127"/>
      <c r="T3" s="127"/>
      <c r="U3" s="127"/>
      <c r="V3" s="127"/>
      <c r="W3" s="127"/>
      <c r="X3" s="127"/>
      <c r="Y3" s="107"/>
      <c r="Z3" s="42"/>
      <c r="AA3" s="42"/>
      <c r="AB3" s="615"/>
      <c r="AC3" s="615"/>
      <c r="AD3" s="615"/>
      <c r="AE3" s="90"/>
      <c r="AF3" s="108"/>
      <c r="AG3" s="108"/>
      <c r="AH3" s="108"/>
      <c r="AI3" s="108"/>
      <c r="AJ3" s="108"/>
      <c r="AK3" s="108"/>
      <c r="AL3" s="108"/>
      <c r="AM3" s="108"/>
      <c r="AN3" s="108"/>
      <c r="AO3" s="108"/>
      <c r="AP3" s="659" t="s">
        <v>328</v>
      </c>
      <c r="AQ3" s="618"/>
      <c r="AR3" s="619"/>
      <c r="AS3" s="623" t="s">
        <v>0</v>
      </c>
      <c r="AT3" s="624"/>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620"/>
      <c r="AQ4" s="621"/>
      <c r="AR4" s="622"/>
      <c r="AS4" s="625" t="str">
        <f>+表紙!N28</f>
        <v>○</v>
      </c>
      <c r="AT4" s="626"/>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0" t="s">
        <v>101</v>
      </c>
      <c r="AA5" s="660"/>
      <c r="AB5" s="661"/>
      <c r="AC5" s="661"/>
      <c r="AD5" s="661"/>
      <c r="AE5" s="90" t="s">
        <v>106</v>
      </c>
      <c r="AF5" s="656" t="str">
        <f>+表紙!F47</f>
        <v>横浜建設株式会社</v>
      </c>
      <c r="AG5" s="656"/>
      <c r="AH5" s="656"/>
      <c r="AI5" s="656"/>
      <c r="AJ5" s="656"/>
      <c r="AK5" s="656"/>
      <c r="AL5" s="656"/>
      <c r="AM5" s="656"/>
      <c r="AN5" s="656"/>
      <c r="AO5" s="656"/>
      <c r="AP5" s="656"/>
      <c r="AQ5" s="656"/>
      <c r="AR5" s="656"/>
      <c r="AS5" s="656"/>
      <c r="AT5" s="656"/>
      <c r="AU5" s="656"/>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57"/>
      <c r="AC6" s="158"/>
      <c r="AD6" s="158"/>
      <c r="AE6" s="158"/>
      <c r="AF6" s="158"/>
      <c r="AG6" s="158"/>
      <c r="AH6" s="158"/>
      <c r="AI6" s="158"/>
      <c r="AJ6" s="158"/>
      <c r="AK6" s="158"/>
      <c r="AL6" s="158"/>
      <c r="AM6" s="158"/>
      <c r="AN6" s="158"/>
      <c r="AO6" s="158"/>
      <c r="AP6" s="158"/>
      <c r="AQ6" s="158"/>
      <c r="AR6" s="158"/>
      <c r="AS6" s="158"/>
      <c r="AT6" s="158"/>
      <c r="AU6" s="158"/>
      <c r="AV6" s="158"/>
      <c r="AW6" s="405"/>
    </row>
    <row r="7" spans="2:49" ht="28.15" customHeight="1" thickBot="1">
      <c r="B7" s="563" t="s">
        <v>89</v>
      </c>
      <c r="C7" s="564"/>
      <c r="D7" s="637" t="s">
        <v>209</v>
      </c>
      <c r="E7" s="638"/>
      <c r="F7" s="638"/>
      <c r="G7" s="638"/>
      <c r="H7" s="638"/>
      <c r="I7" s="639"/>
      <c r="J7" s="143"/>
      <c r="K7" s="53"/>
      <c r="L7" s="156"/>
      <c r="M7" s="680" t="s">
        <v>227</v>
      </c>
      <c r="N7" s="681"/>
      <c r="O7" s="681"/>
      <c r="P7" s="681"/>
      <c r="Q7" s="681"/>
      <c r="R7" s="681"/>
      <c r="S7" s="681"/>
      <c r="T7" s="681"/>
      <c r="U7" s="681"/>
      <c r="V7" s="681"/>
      <c r="W7" s="682"/>
      <c r="X7" s="682"/>
      <c r="Y7" s="681"/>
      <c r="Z7" s="681"/>
      <c r="AA7" s="681"/>
      <c r="AB7" s="683"/>
      <c r="AC7" s="158"/>
      <c r="AD7" s="158"/>
      <c r="AE7" s="158"/>
      <c r="AF7" s="93"/>
      <c r="AG7" s="93"/>
      <c r="AH7" s="93"/>
      <c r="AI7" s="93"/>
      <c r="AJ7" s="93"/>
      <c r="AK7" s="93"/>
      <c r="AL7" s="93"/>
      <c r="AM7" s="93"/>
      <c r="AN7" s="93"/>
      <c r="AO7" s="53"/>
      <c r="AP7" s="53"/>
      <c r="AQ7" s="53"/>
      <c r="AR7" s="53"/>
      <c r="AS7"/>
      <c r="AT7"/>
      <c r="AU7"/>
      <c r="AV7"/>
      <c r="AW7" s="405"/>
    </row>
    <row r="8" spans="2:49" ht="28.15" customHeight="1" thickTop="1" thickBot="1">
      <c r="B8" s="43" t="s">
        <v>103</v>
      </c>
      <c r="C8" s="574" t="s">
        <v>111</v>
      </c>
      <c r="D8" s="574"/>
      <c r="E8" s="574"/>
      <c r="F8" s="574"/>
      <c r="G8" s="574"/>
      <c r="H8" s="574"/>
      <c r="I8" s="574"/>
      <c r="J8" s="574"/>
      <c r="K8" s="574"/>
      <c r="L8" s="148"/>
      <c r="M8" s="684"/>
      <c r="N8" s="685"/>
      <c r="O8" s="685"/>
      <c r="P8" s="685"/>
      <c r="Q8" s="685"/>
      <c r="R8" s="685"/>
      <c r="S8" s="685"/>
      <c r="T8" s="685"/>
      <c r="U8" s="685"/>
      <c r="V8" s="685"/>
      <c r="W8" s="685"/>
      <c r="X8" s="685"/>
      <c r="Y8" s="685"/>
      <c r="Z8" s="685"/>
      <c r="AA8" s="685"/>
      <c r="AB8" s="686"/>
      <c r="AC8" s="93"/>
      <c r="AD8" s="93"/>
      <c r="AE8" s="93"/>
      <c r="AF8" s="53"/>
      <c r="AG8" s="49"/>
      <c r="AH8" s="45" t="s">
        <v>29</v>
      </c>
      <c r="AI8" s="557" t="s">
        <v>337</v>
      </c>
      <c r="AJ8" s="557"/>
      <c r="AK8" s="557"/>
      <c r="AL8" s="557"/>
      <c r="AM8" s="557"/>
      <c r="AN8" s="558"/>
      <c r="AO8" s="53"/>
      <c r="AP8" s="53"/>
      <c r="AQ8" s="53"/>
      <c r="AR8" s="53"/>
      <c r="AS8"/>
      <c r="AT8"/>
      <c r="AU8"/>
      <c r="AV8"/>
      <c r="AW8" s="405"/>
    </row>
    <row r="9" spans="2:49" ht="24.75" customHeight="1" thickTop="1" thickBot="1">
      <c r="B9" s="187" t="s">
        <v>257</v>
      </c>
      <c r="F9" s="571" t="s">
        <v>196</v>
      </c>
      <c r="G9" s="572"/>
      <c r="H9" s="572"/>
      <c r="I9" s="573"/>
      <c r="J9" s="148"/>
      <c r="K9" s="148"/>
      <c r="L9" s="148"/>
      <c r="M9" s="148"/>
      <c r="N9" s="148"/>
      <c r="O9" s="148"/>
      <c r="P9" s="148"/>
      <c r="Q9" s="148"/>
      <c r="R9" s="148"/>
      <c r="S9" s="148"/>
      <c r="T9" s="148"/>
      <c r="U9" s="148"/>
      <c r="V9" s="148"/>
      <c r="W9" s="130"/>
      <c r="X9" s="130"/>
      <c r="Y9" s="130"/>
      <c r="Z9" s="93"/>
      <c r="AA9" s="93"/>
      <c r="AB9" s="93"/>
      <c r="AC9" s="93"/>
      <c r="AD9" s="93"/>
      <c r="AE9" s="590" t="s">
        <v>20</v>
      </c>
      <c r="AF9" s="56"/>
      <c r="AH9" s="561"/>
      <c r="AI9" s="562"/>
      <c r="AJ9" s="562"/>
      <c r="AK9" s="562"/>
      <c r="AL9" s="562"/>
      <c r="AM9" s="562"/>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591"/>
      <c r="AF10" s="56"/>
      <c r="AN10" s="53"/>
      <c r="AO10" s="53"/>
      <c r="AP10" s="53"/>
      <c r="AQ10" s="53"/>
      <c r="AR10" s="53"/>
      <c r="AS10"/>
      <c r="AT10"/>
      <c r="AU10"/>
      <c r="AV10"/>
      <c r="AW10" s="405"/>
    </row>
    <row r="11" spans="2:49" ht="27" customHeight="1" thickTop="1" thickBot="1">
      <c r="C11" s="164" t="s">
        <v>197</v>
      </c>
      <c r="F11" s="45" t="s">
        <v>17</v>
      </c>
      <c r="G11" s="557" t="s">
        <v>331</v>
      </c>
      <c r="H11" s="557"/>
      <c r="I11" s="558"/>
      <c r="J11" s="46"/>
      <c r="K11" s="47"/>
      <c r="L11" s="48"/>
      <c r="M11" s="580" t="s">
        <v>18</v>
      </c>
      <c r="N11" s="48"/>
      <c r="O11" s="49"/>
      <c r="P11" s="45" t="s">
        <v>19</v>
      </c>
      <c r="Q11" s="577" t="s">
        <v>274</v>
      </c>
      <c r="R11" s="577"/>
      <c r="S11" s="577"/>
      <c r="T11" s="578"/>
      <c r="U11" s="189"/>
      <c r="V11" s="64"/>
      <c r="W11" s="53"/>
      <c r="X11" s="53"/>
      <c r="Y11"/>
      <c r="Z11"/>
      <c r="AA11"/>
      <c r="AB11"/>
      <c r="AC11" s="53"/>
      <c r="AD11" s="61"/>
      <c r="AE11" s="591"/>
      <c r="AF11" s="145"/>
      <c r="AG11" s="49"/>
      <c r="AH11" s="45" t="s">
        <v>36</v>
      </c>
      <c r="AI11" s="557" t="s">
        <v>280</v>
      </c>
      <c r="AJ11" s="557"/>
      <c r="AK11" s="557"/>
      <c r="AL11" s="557"/>
      <c r="AM11" s="557"/>
      <c r="AN11" s="558"/>
      <c r="AO11" s="53"/>
      <c r="AP11" s="53"/>
      <c r="AQ11" s="53"/>
      <c r="AR11" s="53"/>
      <c r="AS11"/>
      <c r="AT11"/>
      <c r="AU11"/>
      <c r="AV11"/>
      <c r="AW11" s="405"/>
    </row>
    <row r="12" spans="2:49" ht="24.75" customHeight="1" thickTop="1" thickBot="1">
      <c r="F12" s="575">
        <f>+ROUND(P12,1)+ROUND(P15,1)+ROUND(P18,1)+ROUND(P24,1)+P27-ROUND(F15,1)</f>
        <v>87.1</v>
      </c>
      <c r="G12" s="576"/>
      <c r="H12" s="576"/>
      <c r="I12" s="52" t="s">
        <v>13</v>
      </c>
      <c r="J12" s="53"/>
      <c r="K12" s="54"/>
      <c r="L12" s="53"/>
      <c r="M12" s="581"/>
      <c r="N12" s="55"/>
      <c r="P12" s="561"/>
      <c r="Q12" s="579"/>
      <c r="R12" s="579"/>
      <c r="S12" s="579"/>
      <c r="T12" s="52" t="s">
        <v>13</v>
      </c>
      <c r="U12" s="53"/>
      <c r="V12" s="53"/>
      <c r="W12" s="53"/>
      <c r="X12" s="53"/>
      <c r="Y12"/>
      <c r="Z12"/>
      <c r="AA12"/>
      <c r="AB12"/>
      <c r="AC12" s="56"/>
      <c r="AE12" s="591"/>
      <c r="AG12" s="137"/>
      <c r="AH12" s="561"/>
      <c r="AI12" s="562"/>
      <c r="AJ12" s="562"/>
      <c r="AK12" s="562"/>
      <c r="AL12" s="562"/>
      <c r="AM12" s="562"/>
      <c r="AN12" s="52" t="s">
        <v>13</v>
      </c>
      <c r="AO12" s="53"/>
      <c r="AP12" s="53"/>
      <c r="AQ12" s="53"/>
      <c r="AR12" s="53"/>
      <c r="AS12"/>
      <c r="AT12"/>
      <c r="AU12"/>
      <c r="AV12"/>
      <c r="AW12" s="405"/>
    </row>
    <row r="13" spans="2:49" ht="24.75" customHeight="1" thickTop="1" thickBot="1">
      <c r="J13" s="53"/>
      <c r="K13" s="57"/>
      <c r="L13" s="53"/>
      <c r="M13" s="581"/>
      <c r="N13" s="56"/>
      <c r="U13" s="53"/>
      <c r="V13" s="53"/>
      <c r="W13" s="53"/>
      <c r="X13" s="53"/>
      <c r="Y13"/>
      <c r="Z13"/>
      <c r="AA13"/>
      <c r="AB13"/>
      <c r="AC13" s="56"/>
      <c r="AE13" s="591"/>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583" t="s">
        <v>222</v>
      </c>
      <c r="H14" s="583"/>
      <c r="I14" s="584"/>
      <c r="J14" s="59"/>
      <c r="K14" s="60"/>
      <c r="L14" s="53"/>
      <c r="M14" s="581"/>
      <c r="N14" s="56"/>
      <c r="O14" s="48"/>
      <c r="P14" s="45" t="s">
        <v>24</v>
      </c>
      <c r="Q14" s="593" t="s">
        <v>275</v>
      </c>
      <c r="R14" s="593"/>
      <c r="S14" s="593"/>
      <c r="T14" s="594"/>
      <c r="U14" s="189"/>
      <c r="V14" s="64"/>
      <c r="W14" s="53"/>
      <c r="X14" s="53"/>
      <c r="Y14"/>
      <c r="Z14"/>
      <c r="AA14"/>
      <c r="AB14"/>
      <c r="AC14" s="56"/>
      <c r="AE14" s="592"/>
      <c r="AG14" s="144"/>
      <c r="AH14" s="51" t="s">
        <v>176</v>
      </c>
      <c r="AI14" s="632" t="s">
        <v>292</v>
      </c>
      <c r="AJ14" s="632"/>
      <c r="AK14" s="632"/>
      <c r="AL14" s="632"/>
      <c r="AM14" s="632"/>
      <c r="AN14" s="633"/>
      <c r="AO14"/>
      <c r="AS14" s="139"/>
      <c r="AT14" s="139"/>
      <c r="AU14" s="277"/>
      <c r="AV14" s="53"/>
      <c r="AW14" s="405"/>
    </row>
    <row r="15" spans="2:49" ht="24.75" customHeight="1" thickBot="1">
      <c r="F15" s="628"/>
      <c r="G15" s="629"/>
      <c r="H15" s="629"/>
      <c r="I15" s="44" t="s">
        <v>13</v>
      </c>
      <c r="J15" s="53"/>
      <c r="K15" s="56"/>
      <c r="L15" s="53"/>
      <c r="M15" s="581"/>
      <c r="N15" s="56"/>
      <c r="P15" s="561"/>
      <c r="Q15" s="579"/>
      <c r="R15" s="579"/>
      <c r="S15" s="579"/>
      <c r="T15" s="52" t="s">
        <v>13</v>
      </c>
      <c r="U15" s="53"/>
      <c r="V15" s="53"/>
      <c r="W15" s="53"/>
      <c r="X15" s="53"/>
      <c r="Y15"/>
      <c r="Z15"/>
      <c r="AA15"/>
      <c r="AB15"/>
      <c r="AC15" s="56"/>
      <c r="AH15" s="569"/>
      <c r="AI15" s="570"/>
      <c r="AJ15" s="570"/>
      <c r="AK15" s="570"/>
      <c r="AL15" s="570"/>
      <c r="AM15" s="570"/>
      <c r="AN15" s="44" t="s">
        <v>13</v>
      </c>
      <c r="AO15"/>
      <c r="AS15" s="62" t="s">
        <v>30</v>
      </c>
      <c r="AT15" s="63"/>
      <c r="AW15" s="405"/>
    </row>
    <row r="16" spans="2:49" ht="24.75" customHeight="1" thickTop="1" thickBot="1">
      <c r="K16" s="56"/>
      <c r="L16" s="53"/>
      <c r="M16" s="581"/>
      <c r="N16" s="56"/>
      <c r="P16" s="556" t="str">
        <f>+IF(Y18=0,"",IF(Y18-P18=Y18,"エラー！：⑥残さ物量があるのに、④自ら中間処理した量がゼロになっています",""))</f>
        <v/>
      </c>
      <c r="Q16" s="556"/>
      <c r="R16" s="556"/>
      <c r="S16" s="556"/>
      <c r="T16" s="556"/>
      <c r="U16" s="556"/>
      <c r="V16" s="556"/>
      <c r="W16" s="556"/>
      <c r="X16" s="556"/>
      <c r="Y16" s="556"/>
      <c r="Z16" s="556"/>
      <c r="AA16" s="556"/>
      <c r="AB16" s="556"/>
      <c r="AC16" s="56"/>
      <c r="AD16" s="53"/>
      <c r="AE16" s="185"/>
      <c r="AP16" s="50"/>
      <c r="AQ16" s="53"/>
      <c r="AS16" s="554" t="s">
        <v>175</v>
      </c>
      <c r="AT16" s="555"/>
      <c r="AU16" s="95"/>
      <c r="AV16" s="44" t="s">
        <v>13</v>
      </c>
      <c r="AW16" s="405"/>
    </row>
    <row r="17" spans="2:49" ht="27" customHeight="1" thickTop="1" thickBot="1">
      <c r="K17" s="56"/>
      <c r="L17" s="53"/>
      <c r="M17" s="581"/>
      <c r="N17" s="56"/>
      <c r="O17" s="48"/>
      <c r="P17" s="45" t="s">
        <v>27</v>
      </c>
      <c r="Q17" s="557" t="s">
        <v>276</v>
      </c>
      <c r="R17" s="557"/>
      <c r="S17" s="557"/>
      <c r="T17" s="558"/>
      <c r="U17" s="567"/>
      <c r="V17" s="568"/>
      <c r="W17" s="568"/>
      <c r="X17" s="568"/>
      <c r="Y17" s="136" t="s">
        <v>21</v>
      </c>
      <c r="Z17" s="557" t="s">
        <v>279</v>
      </c>
      <c r="AA17" s="557"/>
      <c r="AB17" s="558"/>
      <c r="AC17" s="149"/>
      <c r="AD17" s="144"/>
      <c r="AE17" s="580" t="s">
        <v>28</v>
      </c>
      <c r="AF17" s="48"/>
      <c r="AG17" s="48"/>
      <c r="AH17" s="246" t="s">
        <v>178</v>
      </c>
      <c r="AI17" s="583" t="s">
        <v>281</v>
      </c>
      <c r="AJ17" s="583"/>
      <c r="AK17" s="583"/>
      <c r="AL17" s="584"/>
      <c r="AM17" s="48"/>
      <c r="AN17" s="254"/>
      <c r="AO17" s="636" t="s">
        <v>253</v>
      </c>
      <c r="AP17" s="584"/>
      <c r="AQ17" s="256"/>
      <c r="AS17" s="554" t="s">
        <v>259</v>
      </c>
      <c r="AT17" s="555"/>
      <c r="AU17" s="95"/>
      <c r="AV17" s="44" t="s">
        <v>34</v>
      </c>
      <c r="AW17" s="405"/>
    </row>
    <row r="18" spans="2:49" ht="24.75" customHeight="1" thickBot="1">
      <c r="K18" s="56"/>
      <c r="L18" s="53"/>
      <c r="M18" s="581"/>
      <c r="N18" s="56"/>
      <c r="P18" s="561"/>
      <c r="Q18" s="579"/>
      <c r="R18" s="579"/>
      <c r="S18" s="579"/>
      <c r="T18" s="52" t="s">
        <v>13</v>
      </c>
      <c r="U18"/>
      <c r="V18" s="247"/>
      <c r="W18"/>
      <c r="X18" s="193"/>
      <c r="Y18" s="575">
        <f>+ROUND(AH9,1)+ROUND(AH12,1)+ROUND(AH15,1)+AH18</f>
        <v>0</v>
      </c>
      <c r="Z18" s="576"/>
      <c r="AA18" s="576"/>
      <c r="AB18" s="52" t="s">
        <v>4</v>
      </c>
      <c r="AC18" s="192"/>
      <c r="AD18" s="192"/>
      <c r="AE18" s="581"/>
      <c r="AH18" s="611">
        <f>+ROUND(AO18,1)+ROUND(AO21,1)</f>
        <v>0</v>
      </c>
      <c r="AI18" s="608"/>
      <c r="AJ18" s="608"/>
      <c r="AK18" s="608"/>
      <c r="AL18" s="44" t="s">
        <v>13</v>
      </c>
      <c r="AM18" s="55"/>
      <c r="AO18" s="272">
        <f>+ROUND(AU16,1)+ROUND(AU17,1)+ROUND(AU18,1)</f>
        <v>0</v>
      </c>
      <c r="AP18" s="44" t="s">
        <v>34</v>
      </c>
      <c r="AS18" s="554" t="s">
        <v>177</v>
      </c>
      <c r="AT18" s="555"/>
      <c r="AU18" s="95"/>
      <c r="AV18" s="44" t="s">
        <v>26</v>
      </c>
      <c r="AW18" s="405"/>
    </row>
    <row r="19" spans="2:49" ht="24.75" customHeight="1" thickTop="1" thickBot="1">
      <c r="K19" s="56"/>
      <c r="L19" s="53"/>
      <c r="M19" s="581"/>
      <c r="N19" s="56"/>
      <c r="P19" s="131"/>
      <c r="Q19" s="265"/>
      <c r="R19" s="196"/>
      <c r="S19" s="131"/>
      <c r="T19" s="131"/>
      <c r="U19" s="133"/>
      <c r="V19" s="248"/>
      <c r="W19" s="133"/>
      <c r="X19" s="133"/>
      <c r="Y19" s="132"/>
      <c r="Z19" s="132"/>
      <c r="AA19" s="132"/>
      <c r="AB19" s="132"/>
      <c r="AC19" s="53"/>
      <c r="AD19" s="53"/>
      <c r="AE19" s="581"/>
      <c r="AH19" s="53"/>
      <c r="AI19" s="56"/>
      <c r="AJ19" s="53"/>
      <c r="AK19" s="53"/>
      <c r="AL19" s="53"/>
      <c r="AM19" s="56"/>
      <c r="AS19"/>
      <c r="AT19"/>
      <c r="AU19"/>
      <c r="AV19"/>
      <c r="AW19" s="662" t="s">
        <v>437</v>
      </c>
    </row>
    <row r="20" spans="2:49" ht="27" customHeight="1" thickTop="1" thickBot="1">
      <c r="K20" s="56"/>
      <c r="L20" s="53"/>
      <c r="M20" s="581"/>
      <c r="N20" s="56"/>
      <c r="P20" s="45" t="s">
        <v>48</v>
      </c>
      <c r="Q20" s="557" t="s">
        <v>277</v>
      </c>
      <c r="R20" s="557"/>
      <c r="S20" s="557"/>
      <c r="T20" s="558"/>
      <c r="U20" s="131"/>
      <c r="V20" s="249"/>
      <c r="W20" s="252"/>
      <c r="X20" s="253"/>
      <c r="Y20" s="136" t="s">
        <v>25</v>
      </c>
      <c r="Z20" s="557" t="s">
        <v>278</v>
      </c>
      <c r="AA20" s="557"/>
      <c r="AB20" s="558"/>
      <c r="AC20" s="53"/>
      <c r="AD20" s="53"/>
      <c r="AE20" s="581"/>
      <c r="AG20" s="53"/>
      <c r="AH20" s="53"/>
      <c r="AI20" s="56"/>
      <c r="AJ20" s="53"/>
      <c r="AK20" s="53"/>
      <c r="AL20" s="147"/>
      <c r="AM20" s="56"/>
      <c r="AN20" s="255"/>
      <c r="AO20" s="636" t="s">
        <v>255</v>
      </c>
      <c r="AP20" s="584"/>
      <c r="AQ20" s="190"/>
      <c r="AR20" s="53"/>
      <c r="AS20" s="58"/>
      <c r="AT20" s="58"/>
      <c r="AW20" s="662"/>
    </row>
    <row r="21" spans="2:49" ht="25.15" customHeight="1" thickBot="1">
      <c r="B21" s="630" t="s">
        <v>446</v>
      </c>
      <c r="C21" s="630"/>
      <c r="D21" s="630"/>
      <c r="E21" s="630"/>
      <c r="F21" s="630"/>
      <c r="G21" s="630"/>
      <c r="H21" s="630"/>
      <c r="I21" s="630"/>
      <c r="J21" s="630"/>
      <c r="K21" s="56"/>
      <c r="L21" s="53"/>
      <c r="M21" s="581"/>
      <c r="N21" s="56"/>
      <c r="P21" s="561"/>
      <c r="Q21" s="588"/>
      <c r="R21" s="588"/>
      <c r="S21" s="588"/>
      <c r="T21" s="52" t="s">
        <v>13</v>
      </c>
      <c r="U21" s="131"/>
      <c r="V21" s="131"/>
      <c r="W21" s="131"/>
      <c r="X21" s="131"/>
      <c r="Y21" s="575">
        <f>+P18-Y18</f>
        <v>0</v>
      </c>
      <c r="Z21" s="576"/>
      <c r="AA21" s="576"/>
      <c r="AB21" s="52" t="s">
        <v>4</v>
      </c>
      <c r="AC21" s="133"/>
      <c r="AD21" s="53"/>
      <c r="AE21" s="582"/>
      <c r="AG21" s="53"/>
      <c r="AH21" s="53"/>
      <c r="AI21" s="56"/>
      <c r="AJ21" s="53"/>
      <c r="AK21" s="53"/>
      <c r="AL21" s="53"/>
      <c r="AM21" s="53"/>
      <c r="AN21" s="147"/>
      <c r="AO21" s="95"/>
      <c r="AP21" s="44" t="s">
        <v>38</v>
      </c>
      <c r="AQ21" s="190"/>
      <c r="AR21" s="53"/>
      <c r="AS21"/>
      <c r="AT21"/>
      <c r="AU21"/>
      <c r="AV21"/>
      <c r="AW21" s="405"/>
    </row>
    <row r="22" spans="2:49" ht="25.5" customHeight="1" thickTop="1" thickBot="1">
      <c r="B22" s="631"/>
      <c r="C22" s="631"/>
      <c r="D22" s="631"/>
      <c r="E22" s="631"/>
      <c r="F22" s="631"/>
      <c r="G22" s="631"/>
      <c r="H22" s="631"/>
      <c r="I22" s="631"/>
      <c r="J22" s="631"/>
      <c r="K22" s="56"/>
      <c r="L22" s="53"/>
      <c r="M22" s="581"/>
      <c r="N22" s="56"/>
      <c r="P22" s="585" t="str">
        <f>+IF(P21=0,"",IF(P18&lt;P21,"エラー !：④の内数である⑤の量が④を超えています",""))</f>
        <v/>
      </c>
      <c r="Q22" s="585"/>
      <c r="R22" s="585"/>
      <c r="S22" s="585"/>
      <c r="T22" s="585"/>
      <c r="U22" s="585"/>
      <c r="V22" s="58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627" t="s">
        <v>199</v>
      </c>
      <c r="C23" s="566"/>
      <c r="D23" s="565" t="s">
        <v>447</v>
      </c>
      <c r="E23" s="565"/>
      <c r="F23" s="565"/>
      <c r="G23" s="566"/>
      <c r="H23" s="627" t="s">
        <v>448</v>
      </c>
      <c r="I23" s="565"/>
      <c r="J23" s="566"/>
      <c r="K23" s="56"/>
      <c r="L23" s="53"/>
      <c r="M23" s="581"/>
      <c r="N23" s="56"/>
      <c r="O23" s="48"/>
      <c r="P23" s="51" t="s">
        <v>88</v>
      </c>
      <c r="Q23" s="583" t="s">
        <v>32</v>
      </c>
      <c r="R23" s="583"/>
      <c r="S23" s="583"/>
      <c r="T23" s="584"/>
      <c r="U23" s="586"/>
      <c r="V23" s="587"/>
      <c r="W23" s="587"/>
      <c r="X23" s="587"/>
      <c r="AC23" s="53"/>
      <c r="AD23" s="53"/>
      <c r="AE23"/>
      <c r="AF23"/>
      <c r="AG23"/>
      <c r="AH23"/>
      <c r="AI23" s="257"/>
      <c r="AJ23"/>
      <c r="AK23" s="53"/>
      <c r="AL23" s="53"/>
      <c r="AM23" s="53"/>
      <c r="AN23" s="151"/>
      <c r="AP23" s="53"/>
      <c r="AR23" s="49"/>
      <c r="AS23" s="136" t="s">
        <v>190</v>
      </c>
      <c r="AT23" s="557" t="s">
        <v>191</v>
      </c>
      <c r="AU23" s="557"/>
      <c r="AV23" s="558"/>
      <c r="AW23" s="405"/>
    </row>
    <row r="24" spans="2:49" ht="27" customHeight="1" thickBot="1">
      <c r="B24" s="640" t="s">
        <v>200</v>
      </c>
      <c r="C24" s="641"/>
      <c r="D24" s="629">
        <v>3.8</v>
      </c>
      <c r="E24" s="629"/>
      <c r="F24" s="629"/>
      <c r="G24" s="194" t="s">
        <v>198</v>
      </c>
      <c r="H24" s="607">
        <f>+F12</f>
        <v>87.1</v>
      </c>
      <c r="I24" s="608"/>
      <c r="J24" s="194" t="s">
        <v>198</v>
      </c>
      <c r="K24" s="56"/>
      <c r="L24" s="53"/>
      <c r="M24" s="582"/>
      <c r="P24" s="569"/>
      <c r="Q24" s="589"/>
      <c r="R24" s="589"/>
      <c r="S24" s="589"/>
      <c r="T24" s="44" t="s">
        <v>13</v>
      </c>
      <c r="U24"/>
      <c r="V24"/>
      <c r="W24"/>
      <c r="X24"/>
      <c r="AC24" s="53"/>
      <c r="AD24" s="53"/>
      <c r="AE24"/>
      <c r="AF24"/>
      <c r="AG24"/>
      <c r="AH24"/>
      <c r="AI24" s="257"/>
      <c r="AJ24"/>
      <c r="AK24" s="53"/>
      <c r="AL24" s="141"/>
      <c r="AM24" s="53"/>
      <c r="AN24" s="53"/>
      <c r="AQ24" s="56"/>
      <c r="AR24" s="146"/>
      <c r="AS24" s="575">
        <f>+ROUND(AU16,1)+ROUND(AA28,1)</f>
        <v>87.1</v>
      </c>
      <c r="AT24" s="576"/>
      <c r="AU24" s="576"/>
      <c r="AV24" s="52" t="s">
        <v>13</v>
      </c>
      <c r="AW24" s="405"/>
    </row>
    <row r="25" spans="2:49" ht="27" customHeight="1" thickBot="1">
      <c r="B25" s="640" t="s">
        <v>201</v>
      </c>
      <c r="C25" s="641"/>
      <c r="D25" s="629">
        <v>0</v>
      </c>
      <c r="E25" s="629"/>
      <c r="F25" s="629"/>
      <c r="G25" s="194" t="s">
        <v>198</v>
      </c>
      <c r="H25" s="607">
        <f>+P12+AH9</f>
        <v>0</v>
      </c>
      <c r="I25" s="608"/>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640" t="s">
        <v>202</v>
      </c>
      <c r="C26" s="641"/>
      <c r="D26" s="629">
        <v>0</v>
      </c>
      <c r="E26" s="629"/>
      <c r="F26" s="629"/>
      <c r="G26" s="194" t="s">
        <v>198</v>
      </c>
      <c r="H26" s="607">
        <f>+P21</f>
        <v>0</v>
      </c>
      <c r="I26" s="608"/>
      <c r="J26" s="194" t="s">
        <v>198</v>
      </c>
      <c r="K26" s="56"/>
      <c r="L26" s="144"/>
      <c r="M26" s="580" t="s">
        <v>35</v>
      </c>
      <c r="N26" s="48"/>
      <c r="O26" s="48"/>
      <c r="P26" s="246" t="s">
        <v>180</v>
      </c>
      <c r="Q26" s="583" t="s">
        <v>181</v>
      </c>
      <c r="R26" s="583"/>
      <c r="S26" s="583"/>
      <c r="T26" s="584"/>
      <c r="U26" s="48"/>
      <c r="V26" s="48"/>
      <c r="W26" s="48"/>
      <c r="X26" s="48"/>
      <c r="Y26" s="48"/>
      <c r="Z26" s="48"/>
      <c r="AA26" s="48"/>
      <c r="AB26" s="48"/>
      <c r="AC26" s="48"/>
      <c r="AD26" s="48"/>
      <c r="AE26" s="48"/>
      <c r="AF26" s="48"/>
      <c r="AG26" s="48"/>
      <c r="AH26" s="48"/>
      <c r="AI26" s="61"/>
      <c r="AJ26" s="48"/>
      <c r="AK26" s="49"/>
      <c r="AL26" s="136" t="s">
        <v>187</v>
      </c>
      <c r="AM26" s="557" t="s">
        <v>282</v>
      </c>
      <c r="AN26" s="557"/>
      <c r="AO26" s="557"/>
      <c r="AP26" s="558"/>
      <c r="AQ26" s="269"/>
      <c r="AR26" s="270"/>
      <c r="AS26" s="136" t="s">
        <v>192</v>
      </c>
      <c r="AT26" s="557" t="s">
        <v>430</v>
      </c>
      <c r="AU26" s="557"/>
      <c r="AV26" s="558"/>
      <c r="AW26" s="405"/>
    </row>
    <row r="27" spans="2:49" ht="27" customHeight="1" thickBot="1">
      <c r="B27" s="640" t="s">
        <v>223</v>
      </c>
      <c r="C27" s="641"/>
      <c r="D27" s="629">
        <v>0</v>
      </c>
      <c r="E27" s="629"/>
      <c r="F27" s="629"/>
      <c r="G27" s="194" t="s">
        <v>198</v>
      </c>
      <c r="H27" s="607">
        <f>+Y21</f>
        <v>0</v>
      </c>
      <c r="I27" s="608"/>
      <c r="J27" s="194" t="s">
        <v>198</v>
      </c>
      <c r="M27" s="581"/>
      <c r="P27" s="611">
        <f>+R30+ROUND(R33,1)</f>
        <v>87.1</v>
      </c>
      <c r="Q27" s="612"/>
      <c r="R27" s="612"/>
      <c r="S27" s="612"/>
      <c r="T27" s="44" t="s">
        <v>38</v>
      </c>
      <c r="U27" s="64"/>
      <c r="V27" s="64"/>
      <c r="Y27" s="62" t="s">
        <v>39</v>
      </c>
      <c r="Z27" s="65"/>
      <c r="AH27" s="53"/>
      <c r="AI27" s="53"/>
      <c r="AJ27" s="53"/>
      <c r="AK27" s="53"/>
      <c r="AL27" s="575">
        <f>+AH18+P27</f>
        <v>87.1</v>
      </c>
      <c r="AM27" s="576"/>
      <c r="AN27" s="576"/>
      <c r="AO27" s="576"/>
      <c r="AP27" s="52" t="s">
        <v>13</v>
      </c>
      <c r="AQ27" s="267"/>
      <c r="AR27" s="128"/>
      <c r="AS27" s="561"/>
      <c r="AT27" s="562"/>
      <c r="AU27" s="562"/>
      <c r="AV27" s="52" t="s">
        <v>13</v>
      </c>
      <c r="AW27" s="405"/>
    </row>
    <row r="28" spans="2:49" ht="27" customHeight="1" thickTop="1" thickBot="1">
      <c r="B28" s="657" t="s">
        <v>332</v>
      </c>
      <c r="C28" s="658"/>
      <c r="D28" s="629">
        <v>0</v>
      </c>
      <c r="E28" s="629"/>
      <c r="F28" s="629"/>
      <c r="G28" s="194" t="s">
        <v>198</v>
      </c>
      <c r="H28" s="607">
        <f>+P15+AH12</f>
        <v>0</v>
      </c>
      <c r="I28" s="608"/>
      <c r="J28" s="194" t="s">
        <v>198</v>
      </c>
      <c r="M28" s="581"/>
      <c r="P28" s="56"/>
      <c r="U28" s="53"/>
      <c r="V28" s="53"/>
      <c r="Y28" s="613" t="s">
        <v>175</v>
      </c>
      <c r="Z28" s="614"/>
      <c r="AA28" s="569">
        <v>87.1</v>
      </c>
      <c r="AB28" s="570"/>
      <c r="AC28" s="570"/>
      <c r="AD28" s="570"/>
      <c r="AE28" s="57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640" t="s">
        <v>224</v>
      </c>
      <c r="C29" s="641"/>
      <c r="D29" s="629">
        <v>3.8</v>
      </c>
      <c r="E29" s="629"/>
      <c r="F29" s="629"/>
      <c r="G29" s="194" t="s">
        <v>198</v>
      </c>
      <c r="H29" s="607">
        <f>+AL27</f>
        <v>87.1</v>
      </c>
      <c r="I29" s="608"/>
      <c r="J29" s="194" t="s">
        <v>198</v>
      </c>
      <c r="M29" s="581"/>
      <c r="P29" s="56"/>
      <c r="Q29" s="144"/>
      <c r="R29" s="51" t="s">
        <v>183</v>
      </c>
      <c r="S29" s="583" t="s">
        <v>33</v>
      </c>
      <c r="T29" s="597"/>
      <c r="U29" s="597"/>
      <c r="V29" s="598"/>
      <c r="W29" s="48"/>
      <c r="X29" s="66"/>
      <c r="Y29" s="613" t="s">
        <v>258</v>
      </c>
      <c r="Z29" s="614"/>
      <c r="AA29" s="569"/>
      <c r="AB29" s="570"/>
      <c r="AC29" s="570"/>
      <c r="AD29" s="570"/>
      <c r="AE29" s="570"/>
      <c r="AF29" s="44" t="s">
        <v>13</v>
      </c>
      <c r="AH29" s="53"/>
      <c r="AI29" s="53"/>
      <c r="AJ29" s="53"/>
      <c r="AK29" s="53"/>
      <c r="AL29" s="136" t="s">
        <v>188</v>
      </c>
      <c r="AM29" s="557" t="s">
        <v>189</v>
      </c>
      <c r="AN29" s="557"/>
      <c r="AO29" s="557"/>
      <c r="AP29" s="558"/>
      <c r="AQ29" s="268"/>
      <c r="AR29" s="271"/>
      <c r="AS29" s="605" t="s">
        <v>193</v>
      </c>
      <c r="AT29" s="601" t="s">
        <v>431</v>
      </c>
      <c r="AU29" s="601"/>
      <c r="AV29" s="602"/>
      <c r="AW29" s="405"/>
    </row>
    <row r="30" spans="2:49" ht="27" customHeight="1" thickBot="1">
      <c r="B30" s="640" t="s">
        <v>225</v>
      </c>
      <c r="C30" s="641"/>
      <c r="D30" s="629">
        <v>3.8</v>
      </c>
      <c r="E30" s="629"/>
      <c r="F30" s="629"/>
      <c r="G30" s="194" t="s">
        <v>198</v>
      </c>
      <c r="H30" s="607">
        <f>+AL30</f>
        <v>85.1</v>
      </c>
      <c r="I30" s="608"/>
      <c r="J30" s="194" t="s">
        <v>198</v>
      </c>
      <c r="M30" s="581"/>
      <c r="P30" s="56"/>
      <c r="R30" s="611">
        <f>+ROUND(AA28,1)+ROUND(AA29,1)+ROUND(AA30,1)</f>
        <v>87.1</v>
      </c>
      <c r="S30" s="612"/>
      <c r="T30" s="612"/>
      <c r="U30" s="612"/>
      <c r="V30" s="44" t="s">
        <v>16</v>
      </c>
      <c r="Y30" s="613" t="s">
        <v>186</v>
      </c>
      <c r="Z30" s="614"/>
      <c r="AA30" s="569"/>
      <c r="AB30" s="570"/>
      <c r="AC30" s="570"/>
      <c r="AD30" s="570"/>
      <c r="AE30" s="570"/>
      <c r="AF30" s="44" t="s">
        <v>13</v>
      </c>
      <c r="AL30" s="561">
        <v>85.1</v>
      </c>
      <c r="AM30" s="562"/>
      <c r="AN30" s="562"/>
      <c r="AO30" s="562"/>
      <c r="AP30" s="52" t="s">
        <v>13</v>
      </c>
      <c r="AS30" s="606"/>
      <c r="AT30" s="603"/>
      <c r="AU30" s="603"/>
      <c r="AV30" s="604"/>
      <c r="AW30" s="405"/>
    </row>
    <row r="31" spans="2:49" ht="27" customHeight="1" thickTop="1" thickBot="1">
      <c r="B31" s="640" t="s">
        <v>226</v>
      </c>
      <c r="C31" s="641"/>
      <c r="D31" s="629">
        <v>3.8</v>
      </c>
      <c r="E31" s="629"/>
      <c r="F31" s="629"/>
      <c r="G31" s="194" t="s">
        <v>198</v>
      </c>
      <c r="H31" s="607">
        <f>+AS24</f>
        <v>87.1</v>
      </c>
      <c r="I31" s="608"/>
      <c r="J31" s="194" t="s">
        <v>198</v>
      </c>
      <c r="M31" s="581"/>
      <c r="P31" s="56"/>
      <c r="Y31"/>
      <c r="Z31"/>
      <c r="AA31" s="67" t="s">
        <v>90</v>
      </c>
      <c r="AK31" s="128"/>
      <c r="AL31" s="556" t="str">
        <f>+IF(AL30=0,"",IF(AL27&lt;AL30,"エラー !：⑩の内数である⑪の量が⑩を超えています",""))</f>
        <v/>
      </c>
      <c r="AM31" s="556"/>
      <c r="AN31" s="556"/>
      <c r="AO31" s="556"/>
      <c r="AP31" s="556"/>
      <c r="AQ31" s="556"/>
      <c r="AR31" s="41"/>
      <c r="AS31" s="599"/>
      <c r="AT31" s="600"/>
      <c r="AU31" s="600"/>
      <c r="AV31" s="163" t="s">
        <v>13</v>
      </c>
      <c r="AW31" s="405"/>
    </row>
    <row r="32" spans="2:49" ht="27" customHeight="1" thickTop="1" thickBot="1">
      <c r="B32" s="640" t="s">
        <v>428</v>
      </c>
      <c r="C32" s="641"/>
      <c r="D32" s="629">
        <v>0</v>
      </c>
      <c r="E32" s="629"/>
      <c r="F32" s="629"/>
      <c r="G32" s="194" t="s">
        <v>198</v>
      </c>
      <c r="H32" s="607">
        <f>+AS27</f>
        <v>0</v>
      </c>
      <c r="I32" s="608"/>
      <c r="J32" s="194" t="s">
        <v>198</v>
      </c>
      <c r="M32" s="581"/>
      <c r="P32" s="56"/>
      <c r="Q32" s="144"/>
      <c r="R32" s="51" t="s">
        <v>185</v>
      </c>
      <c r="S32" s="583" t="s">
        <v>37</v>
      </c>
      <c r="T32" s="597"/>
      <c r="U32" s="597"/>
      <c r="V32" s="598"/>
      <c r="W32" s="53"/>
      <c r="X32" s="53"/>
      <c r="Y32"/>
      <c r="Z32"/>
      <c r="AA32" s="647" t="s">
        <v>330</v>
      </c>
      <c r="AB32" s="648"/>
      <c r="AC32" s="648"/>
      <c r="AD32" s="648"/>
      <c r="AE32" s="648"/>
      <c r="AF32" s="648" t="s">
        <v>194</v>
      </c>
      <c r="AG32" s="648"/>
      <c r="AH32" s="648"/>
      <c r="AI32" s="648"/>
      <c r="AJ32" s="648"/>
      <c r="AK32" s="648"/>
      <c r="AL32" s="648" t="s">
        <v>195</v>
      </c>
      <c r="AM32" s="648"/>
      <c r="AN32" s="648"/>
      <c r="AO32" s="653"/>
      <c r="AP32" s="188"/>
      <c r="AS32" s="403" t="str">
        <f>+IF(AS31=0,"",IF(AL27&lt;(AS24+AS27+AS31),"エラー !：⑩の内数である（⑫+⑬＋⑭）の量が⑩を超えています",""))</f>
        <v/>
      </c>
      <c r="AT32" s="401"/>
      <c r="AU32" s="401"/>
      <c r="AV32" s="401"/>
      <c r="AW32" s="405"/>
    </row>
    <row r="33" spans="2:62" ht="27" customHeight="1" thickBot="1">
      <c r="B33" s="644" t="s">
        <v>429</v>
      </c>
      <c r="C33" s="645"/>
      <c r="D33" s="595">
        <v>0</v>
      </c>
      <c r="E33" s="596"/>
      <c r="F33" s="596"/>
      <c r="G33" s="195" t="s">
        <v>198</v>
      </c>
      <c r="H33" s="609">
        <f>+AS31</f>
        <v>0</v>
      </c>
      <c r="I33" s="610"/>
      <c r="J33" s="195" t="s">
        <v>198</v>
      </c>
      <c r="M33" s="582"/>
      <c r="R33" s="569"/>
      <c r="S33" s="570"/>
      <c r="T33" s="570"/>
      <c r="U33" s="570"/>
      <c r="V33" s="44" t="s">
        <v>38</v>
      </c>
      <c r="W33" s="53"/>
      <c r="X33" s="53"/>
      <c r="Y33"/>
      <c r="Z33"/>
      <c r="AA33" s="649"/>
      <c r="AB33" s="650"/>
      <c r="AC33" s="650"/>
      <c r="AD33" s="650"/>
      <c r="AE33" s="650"/>
      <c r="AF33" s="650"/>
      <c r="AG33" s="650"/>
      <c r="AH33" s="650"/>
      <c r="AI33" s="650"/>
      <c r="AJ33" s="650"/>
      <c r="AK33" s="650"/>
      <c r="AL33" s="650"/>
      <c r="AM33" s="650"/>
      <c r="AN33" s="650"/>
      <c r="AO33" s="654"/>
      <c r="AP33" s="188"/>
      <c r="AW33" s="405"/>
    </row>
    <row r="34" spans="2:62" ht="24" customHeight="1">
      <c r="C34" s="258" t="str">
        <f>+IF(D30=0,"",IF(D29&lt;D30,"エラー !：上の表は、⑩の内数である⑪の量が⑩を超えています",""))</f>
        <v/>
      </c>
      <c r="AA34" s="651"/>
      <c r="AB34" s="652"/>
      <c r="AC34" s="652"/>
      <c r="AD34" s="652"/>
      <c r="AE34" s="652"/>
      <c r="AF34" s="652"/>
      <c r="AG34" s="652"/>
      <c r="AH34" s="652"/>
      <c r="AI34" s="652"/>
      <c r="AJ34" s="652"/>
      <c r="AK34" s="652"/>
      <c r="AL34" s="652"/>
      <c r="AM34" s="652"/>
      <c r="AN34" s="652"/>
      <c r="AO34" s="655"/>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naah58Db+DDwfOT4Q5lE+PnPjBFUtJWklPjoF4Qaar2ziWsFwmGS863d+lZ5zUHemWTE73RJiKK2QISfcfCog==" saltValue="roDmUcMFe8yDNQt7mRT9oA==" spinCount="100000" sheet="1" objects="1" scenarios="1"/>
  <mergeCells count="113">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AE9:AE14"/>
    <mergeCell ref="P12:S12"/>
    <mergeCell ref="Y21:AA21"/>
    <mergeCell ref="P18:S18"/>
    <mergeCell ref="Y18:AA18"/>
    <mergeCell ref="P16:AB16"/>
    <mergeCell ref="Q20:T20"/>
    <mergeCell ref="P21:S21"/>
    <mergeCell ref="U17:X17"/>
    <mergeCell ref="Q17:T17"/>
    <mergeCell ref="Z20:AB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800-000002000000}">
      <formula1>D9=ROUND(D9,1)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2013-03-30T09:39:07Z</cp:lastPrinted>
  <dcterms:created xsi:type="dcterms:W3CDTF">2011-02-09T09:36:10Z</dcterms:created>
  <dcterms:modified xsi:type="dcterms:W3CDTF">2025-06-13T01:17:11Z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