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344B1A69-9D14-4008-8E49-25E4FBC915B5}"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c r="L53" i="94"/>
  <c r="AA53" i="94"/>
  <c r="L52" i="94"/>
  <c r="AA52" i="94"/>
  <c r="L51" i="94"/>
  <c r="AA51" i="94"/>
  <c r="L50" i="94"/>
  <c r="AA50" i="94"/>
  <c r="L32" i="94"/>
  <c r="AA32" i="94"/>
  <c r="L31" i="94"/>
  <c r="AA31" i="94"/>
  <c r="L30" i="94"/>
  <c r="AA30" i="94"/>
  <c r="L29" i="94"/>
  <c r="AA29" i="94"/>
  <c r="C41" i="78"/>
  <c r="I49" i="94"/>
  <c r="J49" i="94"/>
  <c r="K49" i="94"/>
  <c r="AS28" i="92"/>
  <c r="Z61" i="94"/>
  <c r="AS32" i="74"/>
  <c r="H62" i="94"/>
  <c r="AS32" i="75"/>
  <c r="I62" i="94"/>
  <c r="AS32" i="76"/>
  <c r="J62" i="94"/>
  <c r="AS32" i="77"/>
  <c r="K62" i="94"/>
  <c r="AS32" i="78"/>
  <c r="L62" i="94"/>
  <c r="AS32" i="85"/>
  <c r="M62" i="94"/>
  <c r="AS32" i="86"/>
  <c r="N62" i="94"/>
  <c r="AS32" i="87"/>
  <c r="O62" i="94"/>
  <c r="AS32" i="88"/>
  <c r="P62" i="94"/>
  <c r="AS32" i="89"/>
  <c r="Q62" i="94"/>
  <c r="AS32" i="79"/>
  <c r="R62" i="94"/>
  <c r="AS32" i="81"/>
  <c r="S62" i="94"/>
  <c r="AS32" i="84"/>
  <c r="T62" i="94"/>
  <c r="AS32" i="82"/>
  <c r="U62" i="94"/>
  <c r="AS32" i="80"/>
  <c r="V62" i="94"/>
  <c r="AS32" i="90"/>
  <c r="W62" i="94"/>
  <c r="AS32" i="91"/>
  <c r="X62" i="94"/>
  <c r="AS32" i="83"/>
  <c r="Y62" i="94"/>
  <c r="AS32" i="92"/>
  <c r="Z62" i="94"/>
  <c r="AS32" i="2"/>
  <c r="G62" i="94"/>
  <c r="AS28" i="74"/>
  <c r="H61" i="94"/>
  <c r="AS28" i="75"/>
  <c r="I61" i="94"/>
  <c r="AS28" i="76"/>
  <c r="J61" i="94"/>
  <c r="AS28" i="77"/>
  <c r="K61" i="94"/>
  <c r="AS28" i="85"/>
  <c r="M61" i="94"/>
  <c r="AS28" i="86"/>
  <c r="N61" i="94"/>
  <c r="AS28" i="87"/>
  <c r="O61" i="94"/>
  <c r="AS28" i="88"/>
  <c r="P61" i="94"/>
  <c r="AS28" i="89"/>
  <c r="Q61" i="94"/>
  <c r="AS28" i="79"/>
  <c r="R61" i="94"/>
  <c r="AS28" i="81"/>
  <c r="S61" i="94"/>
  <c r="AS28" i="84"/>
  <c r="T61" i="94"/>
  <c r="AS28" i="82"/>
  <c r="U61" i="94"/>
  <c r="AS28" i="80"/>
  <c r="V61" i="94"/>
  <c r="AS28" i="90"/>
  <c r="W61" i="94"/>
  <c r="AS28" i="91"/>
  <c r="X61" i="94"/>
  <c r="AS28" i="83"/>
  <c r="Y61" i="94"/>
  <c r="F24" i="98"/>
  <c r="L31" i="98"/>
  <c r="F36" i="98"/>
  <c r="F35" i="98"/>
  <c r="L33" i="98"/>
  <c r="L32" i="98"/>
  <c r="L30" i="98"/>
  <c r="L29" i="98"/>
  <c r="F29" i="98"/>
  <c r="C13" i="98"/>
  <c r="H33" i="2"/>
  <c r="R30" i="2"/>
  <c r="P27" i="2"/>
  <c r="F12" i="2"/>
  <c r="H24" i="2"/>
  <c r="AL31" i="92"/>
  <c r="Z60" i="94"/>
  <c r="AL31" i="83"/>
  <c r="Y60" i="94"/>
  <c r="AL31" i="91"/>
  <c r="X60" i="94"/>
  <c r="AL31" i="90"/>
  <c r="W60" i="94"/>
  <c r="AL31" i="80"/>
  <c r="V60" i="94"/>
  <c r="AL31" i="82"/>
  <c r="U60" i="94"/>
  <c r="AL31" i="84"/>
  <c r="T60" i="94"/>
  <c r="AL31" i="81"/>
  <c r="S60" i="94"/>
  <c r="AL31" i="79"/>
  <c r="R60" i="94"/>
  <c r="AL31" i="89"/>
  <c r="Q60" i="94"/>
  <c r="AL31" i="88"/>
  <c r="P60" i="94"/>
  <c r="AL31" i="87"/>
  <c r="O60" i="94"/>
  <c r="AL31" i="86"/>
  <c r="N60" i="94"/>
  <c r="AL31" i="85"/>
  <c r="M60" i="94"/>
  <c r="AL31" i="78"/>
  <c r="L60" i="94"/>
  <c r="AL31" i="77"/>
  <c r="K60" i="94"/>
  <c r="AL31" i="76"/>
  <c r="J60" i="94"/>
  <c r="AL31" i="75"/>
  <c r="I60" i="94"/>
  <c r="AL31" i="74"/>
  <c r="H60" i="94"/>
  <c r="AL31" i="2"/>
  <c r="G60" i="94"/>
  <c r="P22" i="92"/>
  <c r="Z59" i="94"/>
  <c r="P22" i="83"/>
  <c r="Y59" i="94"/>
  <c r="P22" i="91"/>
  <c r="X59" i="94"/>
  <c r="P22" i="90"/>
  <c r="W59" i="94"/>
  <c r="P22" i="80"/>
  <c r="V59" i="94"/>
  <c r="P22" i="82"/>
  <c r="U59" i="94"/>
  <c r="P22" i="84"/>
  <c r="T59" i="94"/>
  <c r="P22" i="81"/>
  <c r="S59" i="94"/>
  <c r="P22" i="79"/>
  <c r="R59" i="94"/>
  <c r="P22" i="89"/>
  <c r="Q59" i="94"/>
  <c r="P22" i="88"/>
  <c r="P59" i="94"/>
  <c r="P22" i="87"/>
  <c r="O59" i="94"/>
  <c r="P22" i="86"/>
  <c r="N59" i="94"/>
  <c r="P22" i="85"/>
  <c r="M59" i="94"/>
  <c r="P22" i="78"/>
  <c r="L59" i="94"/>
  <c r="P22" i="77"/>
  <c r="K59" i="94"/>
  <c r="P22" i="76"/>
  <c r="J59" i="94"/>
  <c r="P22" i="75"/>
  <c r="I59" i="94"/>
  <c r="P22" i="74"/>
  <c r="H59" i="94"/>
  <c r="P22" i="2"/>
  <c r="G59" i="94"/>
  <c r="AO18" i="2"/>
  <c r="AH18" i="2"/>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c r="AS24" i="77"/>
  <c r="H31" i="77"/>
  <c r="AS24" i="78"/>
  <c r="AS17" i="78"/>
  <c r="AS24" i="85"/>
  <c r="H31" i="85"/>
  <c r="AS24" i="86"/>
  <c r="H31" i="86"/>
  <c r="AS24" i="87"/>
  <c r="O49" i="94"/>
  <c r="AS24" i="88"/>
  <c r="P49" i="94"/>
  <c r="AS24" i="89"/>
  <c r="Q49" i="94"/>
  <c r="AS24" i="79"/>
  <c r="R49" i="94"/>
  <c r="AS24" i="81"/>
  <c r="H31" i="81"/>
  <c r="AS24" i="84"/>
  <c r="H31" i="84"/>
  <c r="AS24" i="82"/>
  <c r="H31" i="82"/>
  <c r="AS24" i="80"/>
  <c r="H31" i="80"/>
  <c r="AS24" i="90"/>
  <c r="H31" i="90"/>
  <c r="AS24" i="91"/>
  <c r="X49" i="94"/>
  <c r="AS24" i="83"/>
  <c r="H31" i="83"/>
  <c r="AS24" i="92"/>
  <c r="AS24" i="2"/>
  <c r="G49" i="94"/>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c r="AO18" i="75"/>
  <c r="AH18" i="75"/>
  <c r="AO18" i="76"/>
  <c r="AH18" i="76"/>
  <c r="AO18" i="77"/>
  <c r="AH18" i="77"/>
  <c r="Y18" i="77"/>
  <c r="AO18" i="78"/>
  <c r="AH18" i="78"/>
  <c r="Y18" i="78"/>
  <c r="AO18" i="85"/>
  <c r="AH18" i="85"/>
  <c r="Y18" i="85"/>
  <c r="AO18" i="86"/>
  <c r="AH18" i="86"/>
  <c r="Y18" i="86"/>
  <c r="AO18" i="87"/>
  <c r="AH18" i="87"/>
  <c r="Y18" i="87"/>
  <c r="R30" i="87"/>
  <c r="P27" i="87"/>
  <c r="F12" i="87"/>
  <c r="H24" i="87"/>
  <c r="AO18" i="88"/>
  <c r="AH18" i="88"/>
  <c r="Y18" i="88"/>
  <c r="P16" i="88"/>
  <c r="P58" i="94"/>
  <c r="AO18" i="89"/>
  <c r="AH18" i="89"/>
  <c r="Y18" i="89"/>
  <c r="AO18" i="79"/>
  <c r="AH18" i="79"/>
  <c r="Y18" i="79"/>
  <c r="AO18" i="81"/>
  <c r="AH18" i="81"/>
  <c r="Y18" i="81"/>
  <c r="AO18" i="84"/>
  <c r="AH18" i="84"/>
  <c r="AO18" i="82"/>
  <c r="AH18" i="82"/>
  <c r="Y18" i="82"/>
  <c r="AO18" i="80"/>
  <c r="AH18" i="80"/>
  <c r="AO18" i="90"/>
  <c r="AH18" i="90"/>
  <c r="AO18" i="91"/>
  <c r="AH18" i="91"/>
  <c r="AL27" i="91"/>
  <c r="X47" i="94"/>
  <c r="AO18" i="83"/>
  <c r="AH18" i="83"/>
  <c r="AO18" i="92"/>
  <c r="AH18" i="92"/>
  <c r="Y18" i="92"/>
  <c r="Y21" i="92"/>
  <c r="H27" i="92"/>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c r="F12" i="74"/>
  <c r="H24" i="74"/>
  <c r="R30" i="75"/>
  <c r="P27" i="75"/>
  <c r="F12" i="75"/>
  <c r="H24" i="75"/>
  <c r="R30" i="76"/>
  <c r="P27" i="76"/>
  <c r="F12" i="76"/>
  <c r="H24" i="76"/>
  <c r="R30" i="77"/>
  <c r="P27" i="77"/>
  <c r="R30" i="78"/>
  <c r="P27" i="78"/>
  <c r="F12" i="78"/>
  <c r="R30" i="85"/>
  <c r="P27" i="85"/>
  <c r="F12" i="85"/>
  <c r="H24" i="85"/>
  <c r="R30" i="86"/>
  <c r="P27" i="86"/>
  <c r="F12" i="86"/>
  <c r="H24" i="86"/>
  <c r="R30" i="88"/>
  <c r="P27" i="88"/>
  <c r="R30" i="89"/>
  <c r="P27" i="89"/>
  <c r="R30" i="79"/>
  <c r="P27" i="79"/>
  <c r="F12" i="79"/>
  <c r="H24" i="79"/>
  <c r="R30" i="81"/>
  <c r="P27" i="81"/>
  <c r="F12" i="81"/>
  <c r="H24" i="81"/>
  <c r="R30" i="84"/>
  <c r="P27" i="84"/>
  <c r="F12" i="84"/>
  <c r="H24" i="84"/>
  <c r="R30" i="82"/>
  <c r="P27" i="82"/>
  <c r="F12" i="82"/>
  <c r="H24" i="82"/>
  <c r="R30" i="80"/>
  <c r="P27" i="80"/>
  <c r="F12" i="80"/>
  <c r="H24" i="80"/>
  <c r="R30" i="90"/>
  <c r="P27" i="90"/>
  <c r="F12" i="90"/>
  <c r="H24" i="90"/>
  <c r="R30" i="91"/>
  <c r="P27" i="91"/>
  <c r="F12" i="91"/>
  <c r="H24" i="91"/>
  <c r="R30" i="83"/>
  <c r="P27" i="83"/>
  <c r="F12" i="83"/>
  <c r="H24" i="83"/>
  <c r="R30" i="92"/>
  <c r="P27" i="92"/>
  <c r="F12" i="92"/>
  <c r="H24" i="92"/>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c r="P41"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c r="Y18" i="91"/>
  <c r="P16" i="91"/>
  <c r="X58" i="94"/>
  <c r="N49" i="94"/>
  <c r="M49" i="94"/>
  <c r="H31" i="74"/>
  <c r="H49" i="94"/>
  <c r="H36" i="78"/>
  <c r="H37" i="78"/>
  <c r="H24" i="78"/>
  <c r="H31" i="2"/>
  <c r="Q36" i="94"/>
  <c r="G36" i="94"/>
  <c r="G35" i="94"/>
  <c r="H31" i="88"/>
  <c r="AL27" i="80"/>
  <c r="V47" i="94"/>
  <c r="N42" i="94"/>
  <c r="N41" i="94"/>
  <c r="N19" i="94"/>
  <c r="Y49" i="94"/>
  <c r="S49" i="94"/>
  <c r="Y21" i="89"/>
  <c r="H27" i="89"/>
  <c r="P16" i="89"/>
  <c r="Q58" i="94"/>
  <c r="Y21" i="78"/>
  <c r="H27" i="78"/>
  <c r="P16" i="78"/>
  <c r="L58" i="94"/>
  <c r="H31" i="75"/>
  <c r="Y21" i="88"/>
  <c r="H27" i="88"/>
  <c r="H31" i="89"/>
  <c r="AL27" i="75"/>
  <c r="H29" i="75"/>
  <c r="Y18" i="75"/>
  <c r="Y21" i="75"/>
  <c r="H27" i="75"/>
  <c r="Y21" i="87"/>
  <c r="H27" i="87"/>
  <c r="P16" i="87"/>
  <c r="O58" i="94"/>
  <c r="P16" i="82"/>
  <c r="U58" i="94"/>
  <c r="Y21" i="82"/>
  <c r="H27" i="82"/>
  <c r="Y21" i="86"/>
  <c r="H27" i="86"/>
  <c r="P16" i="86"/>
  <c r="N58" i="94"/>
  <c r="K36" i="94"/>
  <c r="K35" i="94"/>
  <c r="K26" i="94"/>
  <c r="K27" i="94"/>
  <c r="AA20" i="94"/>
  <c r="H31" i="91"/>
  <c r="AL27" i="86"/>
  <c r="T49" i="94"/>
  <c r="S42" i="94"/>
  <c r="S41" i="94"/>
  <c r="S19" i="94"/>
  <c r="U42" i="94"/>
  <c r="U41" i="94"/>
  <c r="U19" i="94"/>
  <c r="M42" i="94"/>
  <c r="M41" i="94"/>
  <c r="M19" i="94"/>
  <c r="I42" i="94"/>
  <c r="I41" i="94"/>
  <c r="I19" i="94"/>
  <c r="AL27" i="84"/>
  <c r="H29" i="84"/>
  <c r="AA25" i="94"/>
  <c r="AL27" i="89"/>
  <c r="AL27" i="79"/>
  <c r="R47" i="94"/>
  <c r="AL27" i="85"/>
  <c r="Q35" i="94"/>
  <c r="Q26" i="94"/>
  <c r="Q27" i="94"/>
  <c r="N36" i="94"/>
  <c r="N35" i="94"/>
  <c r="N26" i="94"/>
  <c r="N27" i="94"/>
  <c r="Y21" i="91"/>
  <c r="H27" i="91"/>
  <c r="P16" i="92"/>
  <c r="Z58" i="94"/>
  <c r="AA22" i="94"/>
  <c r="AA28" i="94"/>
  <c r="AL27" i="90"/>
  <c r="H29" i="90"/>
  <c r="AL27" i="78"/>
  <c r="G26" i="94"/>
  <c r="G27" i="94"/>
  <c r="G42" i="94"/>
  <c r="G41" i="94"/>
  <c r="G19" i="94"/>
  <c r="Y18" i="74"/>
  <c r="AL27" i="74"/>
  <c r="Y18" i="76"/>
  <c r="AL27" i="76"/>
  <c r="H29" i="91"/>
  <c r="P16" i="81"/>
  <c r="S58" i="94"/>
  <c r="Y21" i="81"/>
  <c r="H27" i="81"/>
  <c r="P16" i="85"/>
  <c r="M58" i="94"/>
  <c r="Y21" i="85"/>
  <c r="H27" i="85"/>
  <c r="P19" i="94"/>
  <c r="J42" i="94"/>
  <c r="J41" i="94"/>
  <c r="J19" i="94"/>
  <c r="X36" i="94"/>
  <c r="X35" i="94"/>
  <c r="X26" i="94"/>
  <c r="X27" i="94"/>
  <c r="AA48" i="94"/>
  <c r="AA54" i="94"/>
  <c r="AA55" i="94"/>
  <c r="AA21" i="94"/>
  <c r="AL27" i="87"/>
  <c r="AA24" i="94"/>
  <c r="Y18" i="80"/>
  <c r="Y18" i="90"/>
  <c r="AL27" i="92"/>
  <c r="AA23" i="94"/>
  <c r="V49" i="94"/>
  <c r="Q42" i="94"/>
  <c r="Q41" i="94"/>
  <c r="Q19" i="94"/>
  <c r="V42" i="94"/>
  <c r="V41" i="94"/>
  <c r="V19" i="94"/>
  <c r="L42" i="94"/>
  <c r="L41" i="94"/>
  <c r="L19" i="94"/>
  <c r="W36" i="94"/>
  <c r="W35" i="94"/>
  <c r="W26" i="94"/>
  <c r="W27" i="94"/>
  <c r="S36" i="94"/>
  <c r="S35" i="94"/>
  <c r="S26" i="94"/>
  <c r="S27" i="94"/>
  <c r="W42" i="94"/>
  <c r="W41" i="94"/>
  <c r="W19" i="94"/>
  <c r="U36" i="94"/>
  <c r="U35" i="94"/>
  <c r="U26" i="94"/>
  <c r="U27" i="94"/>
  <c r="Y42" i="94"/>
  <c r="Y41" i="94"/>
  <c r="Y19" i="94"/>
  <c r="J36" i="94"/>
  <c r="J35" i="94"/>
  <c r="J26" i="94"/>
  <c r="J27" i="94"/>
  <c r="H29" i="79"/>
  <c r="AA38" i="94"/>
  <c r="AL27" i="81"/>
  <c r="R42" i="94"/>
  <c r="R41" i="94"/>
  <c r="R19" i="94"/>
  <c r="K42" i="94"/>
  <c r="K41" i="94"/>
  <c r="K19" i="94"/>
  <c r="Z36" i="94"/>
  <c r="Z35" i="94"/>
  <c r="Z26" i="94"/>
  <c r="Z27" i="94"/>
  <c r="V36" i="94"/>
  <c r="V35" i="94"/>
  <c r="V26" i="94"/>
  <c r="V27" i="94"/>
  <c r="O36" i="94"/>
  <c r="O35" i="94"/>
  <c r="O26" i="94"/>
  <c r="O27" i="94"/>
  <c r="P36" i="94"/>
  <c r="P35" i="94"/>
  <c r="P26" i="94"/>
  <c r="P27" i="94"/>
  <c r="AA33" i="94"/>
  <c r="AA40" i="94"/>
  <c r="M36" i="94"/>
  <c r="M35" i="94"/>
  <c r="M26" i="94"/>
  <c r="M27" i="94"/>
  <c r="T42" i="94"/>
  <c r="T41" i="94"/>
  <c r="T19" i="94"/>
  <c r="X42" i="94"/>
  <c r="X41" i="94"/>
  <c r="X19" i="94"/>
  <c r="H42" i="94"/>
  <c r="AA43" i="94"/>
  <c r="I36" i="94"/>
  <c r="I35" i="94"/>
  <c r="I26" i="94"/>
  <c r="I27" i="94"/>
  <c r="AL27" i="83"/>
  <c r="Y18" i="83"/>
  <c r="AL27" i="82"/>
  <c r="Y21" i="79"/>
  <c r="H27" i="79"/>
  <c r="P16" i="79"/>
  <c r="R58" i="94"/>
  <c r="Y21" i="77"/>
  <c r="H27" i="77"/>
  <c r="P16" i="77"/>
  <c r="K58" i="94"/>
  <c r="H31" i="92"/>
  <c r="Z49" i="94"/>
  <c r="P16" i="75"/>
  <c r="I58" i="94"/>
  <c r="Y21" i="84"/>
  <c r="H27" i="84"/>
  <c r="P16" i="84"/>
  <c r="T58" i="94"/>
  <c r="H31" i="79"/>
  <c r="AA45" i="94"/>
  <c r="H36" i="94"/>
  <c r="AA37" i="94"/>
  <c r="F12" i="88"/>
  <c r="H24" i="88"/>
  <c r="AL27" i="88"/>
  <c r="F12" i="77"/>
  <c r="H24" i="77"/>
  <c r="AL27" i="77"/>
  <c r="AA39" i="94"/>
  <c r="Y18" i="2"/>
  <c r="AL27" i="2"/>
  <c r="AS28" i="2"/>
  <c r="G61" i="94"/>
  <c r="AA44" i="94"/>
  <c r="Z42" i="94"/>
  <c r="Z41" i="94"/>
  <c r="Z19" i="94"/>
  <c r="O42" i="94"/>
  <c r="O41" i="94"/>
  <c r="O19" i="94"/>
  <c r="Y36" i="94"/>
  <c r="Y35" i="94"/>
  <c r="Y26" i="94"/>
  <c r="Y27" i="94"/>
  <c r="T36" i="94"/>
  <c r="T35" i="94"/>
  <c r="T26" i="94"/>
  <c r="T27" i="94"/>
  <c r="R36" i="94"/>
  <c r="R35" i="94"/>
  <c r="R26" i="94"/>
  <c r="R27" i="94"/>
  <c r="L36" i="94"/>
  <c r="L35" i="94"/>
  <c r="L26" i="94"/>
  <c r="L27" i="94"/>
  <c r="AA34" i="94"/>
  <c r="AA46" i="94"/>
  <c r="H31" i="78"/>
  <c r="L49" i="94"/>
  <c r="H29" i="80"/>
  <c r="H29" i="78"/>
  <c r="AS28" i="78"/>
  <c r="L61" i="94"/>
  <c r="L47" i="94"/>
  <c r="M9" i="94"/>
  <c r="M63" i="94"/>
  <c r="M16" i="94"/>
  <c r="M12" i="94"/>
  <c r="M18" i="94"/>
  <c r="M14" i="94"/>
  <c r="M10" i="94"/>
  <c r="M17" i="94"/>
  <c r="M15" i="94"/>
  <c r="M13" i="94"/>
  <c r="M11" i="94"/>
  <c r="S17" i="94"/>
  <c r="S15" i="94"/>
  <c r="S13" i="94"/>
  <c r="S11" i="94"/>
  <c r="S9" i="94"/>
  <c r="S63" i="94"/>
  <c r="S18" i="94"/>
  <c r="S16" i="94"/>
  <c r="S14" i="94"/>
  <c r="S12" i="94"/>
  <c r="S10" i="94"/>
  <c r="O18" i="94"/>
  <c r="O16" i="94"/>
  <c r="O14" i="94"/>
  <c r="O12" i="94"/>
  <c r="O10" i="94"/>
  <c r="O17" i="94"/>
  <c r="O15" i="94"/>
  <c r="O13" i="94"/>
  <c r="O11" i="94"/>
  <c r="O9" i="94"/>
  <c r="O63" i="94"/>
  <c r="Z17" i="94"/>
  <c r="Z9" i="94"/>
  <c r="Z63" i="94"/>
  <c r="Z15" i="94"/>
  <c r="Z13" i="94"/>
  <c r="Z11" i="94"/>
  <c r="Z18" i="94"/>
  <c r="Z16" i="94"/>
  <c r="Z14" i="94"/>
  <c r="Z12" i="94"/>
  <c r="Z10" i="94"/>
  <c r="Q14" i="94"/>
  <c r="Q17" i="94"/>
  <c r="Q15" i="94"/>
  <c r="Q11" i="94"/>
  <c r="Q13" i="94"/>
  <c r="Q9" i="94"/>
  <c r="Q63" i="94"/>
  <c r="Q18" i="94"/>
  <c r="Q16" i="94"/>
  <c r="Q12" i="94"/>
  <c r="Q10" i="94"/>
  <c r="P18" i="94"/>
  <c r="P17" i="94"/>
  <c r="P9" i="94"/>
  <c r="P63" i="94"/>
  <c r="P11" i="94"/>
  <c r="P15" i="94"/>
  <c r="P13" i="94"/>
  <c r="P16" i="94"/>
  <c r="P12" i="94"/>
  <c r="P10" i="94"/>
  <c r="P14" i="94"/>
  <c r="N18" i="94"/>
  <c r="N16" i="94"/>
  <c r="N14" i="94"/>
  <c r="N12" i="94"/>
  <c r="N10" i="94"/>
  <c r="N17" i="94"/>
  <c r="N15" i="94"/>
  <c r="N13" i="94"/>
  <c r="N11" i="94"/>
  <c r="N9" i="94"/>
  <c r="N63" i="94"/>
  <c r="Y12" i="94"/>
  <c r="Y10" i="94"/>
  <c r="Y17" i="94"/>
  <c r="Y13" i="94"/>
  <c r="Y9" i="94"/>
  <c r="Y63" i="94"/>
  <c r="Y15" i="94"/>
  <c r="Y11" i="94"/>
  <c r="Y18" i="94"/>
  <c r="Y16" i="94"/>
  <c r="Y14" i="94"/>
  <c r="V9" i="94"/>
  <c r="V63" i="94"/>
  <c r="V12" i="94"/>
  <c r="V10" i="94"/>
  <c r="V18" i="94"/>
  <c r="V16" i="94"/>
  <c r="V14" i="94"/>
  <c r="V17" i="94"/>
  <c r="V15" i="94"/>
  <c r="V13" i="94"/>
  <c r="V11" i="94"/>
  <c r="J17" i="94"/>
  <c r="J15" i="94"/>
  <c r="J13" i="94"/>
  <c r="J11" i="94"/>
  <c r="J9" i="94"/>
  <c r="J63" i="94"/>
  <c r="J18" i="94"/>
  <c r="J16" i="94"/>
  <c r="J14" i="94"/>
  <c r="J12" i="94"/>
  <c r="J10" i="94"/>
  <c r="X16" i="94"/>
  <c r="X14" i="94"/>
  <c r="X12" i="94"/>
  <c r="X10" i="94"/>
  <c r="X13" i="94"/>
  <c r="X11" i="94"/>
  <c r="X15" i="94"/>
  <c r="X17" i="94"/>
  <c r="X9" i="94"/>
  <c r="X63" i="94"/>
  <c r="X18" i="94"/>
  <c r="U15" i="94"/>
  <c r="U13" i="94"/>
  <c r="U11" i="94"/>
  <c r="U18" i="94"/>
  <c r="U14" i="94"/>
  <c r="U10" i="94"/>
  <c r="U12" i="94"/>
  <c r="U16" i="94"/>
  <c r="U17" i="94"/>
  <c r="U9" i="94"/>
  <c r="U63" i="94"/>
  <c r="L16" i="94"/>
  <c r="L18" i="94"/>
  <c r="L14" i="94"/>
  <c r="L10" i="94"/>
  <c r="L15" i="94"/>
  <c r="L12" i="94"/>
  <c r="L17" i="94"/>
  <c r="L13" i="94"/>
  <c r="L11" i="94"/>
  <c r="L9" i="94"/>
  <c r="L63" i="94"/>
  <c r="T17" i="94"/>
  <c r="T18" i="94"/>
  <c r="T10" i="94"/>
  <c r="T13" i="94"/>
  <c r="T11" i="94"/>
  <c r="T12" i="94"/>
  <c r="T9" i="94"/>
  <c r="T16" i="94"/>
  <c r="T14" i="94"/>
  <c r="T15" i="94"/>
  <c r="K17" i="94"/>
  <c r="K15" i="94"/>
  <c r="K13" i="94"/>
  <c r="K11" i="94"/>
  <c r="K9" i="94"/>
  <c r="K63" i="94"/>
  <c r="K18" i="94"/>
  <c r="K16" i="94"/>
  <c r="K14" i="94"/>
  <c r="K12" i="94"/>
  <c r="K10" i="94"/>
  <c r="W18" i="94"/>
  <c r="W16" i="94"/>
  <c r="W14" i="94"/>
  <c r="W12" i="94"/>
  <c r="W10" i="94"/>
  <c r="W17" i="94"/>
  <c r="W15" i="94"/>
  <c r="W13" i="94"/>
  <c r="W11" i="94"/>
  <c r="W9" i="94"/>
  <c r="W63" i="94"/>
  <c r="G18" i="94"/>
  <c r="G16" i="94"/>
  <c r="G14" i="94"/>
  <c r="G12" i="94"/>
  <c r="G10" i="94"/>
  <c r="G17" i="94"/>
  <c r="G15" i="94"/>
  <c r="G13" i="94"/>
  <c r="G11" i="94"/>
  <c r="G9" i="94"/>
  <c r="G63" i="94"/>
  <c r="I10" i="94"/>
  <c r="I13" i="94"/>
  <c r="I17" i="94"/>
  <c r="I15" i="94"/>
  <c r="I11" i="94"/>
  <c r="I9" i="94"/>
  <c r="I63" i="94"/>
  <c r="I18" i="94"/>
  <c r="I16" i="94"/>
  <c r="I14" i="94"/>
  <c r="I12" i="94"/>
  <c r="R15" i="94"/>
  <c r="R13" i="94"/>
  <c r="R11" i="94"/>
  <c r="R9" i="94"/>
  <c r="R63" i="94"/>
  <c r="R17" i="94"/>
  <c r="R18" i="94"/>
  <c r="R16" i="94"/>
  <c r="R14" i="94"/>
  <c r="R12" i="94"/>
  <c r="R10" i="94"/>
  <c r="W47" i="94"/>
  <c r="T47" i="94"/>
  <c r="AA49" i="94"/>
  <c r="I47" i="94"/>
  <c r="H29" i="89"/>
  <c r="Q47" i="94"/>
  <c r="N47" i="94"/>
  <c r="H29" i="86"/>
  <c r="H29" i="85"/>
  <c r="M47" i="94"/>
  <c r="H29" i="81"/>
  <c r="S47" i="94"/>
  <c r="P16" i="76"/>
  <c r="J58" i="94"/>
  <c r="Y21" i="76"/>
  <c r="H27" i="76"/>
  <c r="Y21" i="80"/>
  <c r="H27" i="80"/>
  <c r="P16" i="80"/>
  <c r="V58" i="94"/>
  <c r="H29" i="76"/>
  <c r="J47" i="94"/>
  <c r="H29" i="92"/>
  <c r="Z47" i="94"/>
  <c r="O47" i="94"/>
  <c r="H29" i="87"/>
  <c r="H29" i="74"/>
  <c r="H47" i="94"/>
  <c r="Y21" i="90"/>
  <c r="H27" i="90"/>
  <c r="P16" i="90"/>
  <c r="W58" i="94"/>
  <c r="Y21" i="74"/>
  <c r="H27" i="74"/>
  <c r="P16" i="74"/>
  <c r="H58" i="94"/>
  <c r="H29" i="77"/>
  <c r="K47" i="94"/>
  <c r="U47" i="94"/>
  <c r="H29" i="82"/>
  <c r="H41" i="94"/>
  <c r="AA42" i="94"/>
  <c r="G47" i="94"/>
  <c r="H29" i="2"/>
  <c r="H35" i="94"/>
  <c r="AA36" i="94"/>
  <c r="P16" i="83"/>
  <c r="Y58" i="94"/>
  <c r="Y21" i="83"/>
  <c r="H27" i="83"/>
  <c r="P16" i="2"/>
  <c r="G58" i="94"/>
  <c r="Y21" i="2"/>
  <c r="H27" i="2"/>
  <c r="H29" i="88"/>
  <c r="P47" i="94"/>
  <c r="Y47" i="94"/>
  <c r="H29" i="83"/>
  <c r="T63" i="94"/>
  <c r="AA47" i="94"/>
  <c r="H19" i="94"/>
  <c r="AA41" i="94"/>
  <c r="H26" i="94"/>
  <c r="AA35" i="94"/>
  <c r="H15" i="94"/>
  <c r="H13" i="94"/>
  <c r="H16" i="94"/>
  <c r="H10" i="94"/>
  <c r="H17" i="94"/>
  <c r="H9" i="94"/>
  <c r="H12" i="94"/>
  <c r="H11" i="94"/>
  <c r="H14" i="94"/>
  <c r="H18" i="94"/>
  <c r="AA26" i="94"/>
  <c r="H27" i="94"/>
  <c r="AA27" i="94"/>
  <c r="AA19" i="94"/>
  <c r="AA14" i="94"/>
  <c r="M63" i="95"/>
  <c r="M40" i="98"/>
  <c r="AA15" i="94"/>
  <c r="M64" i="95"/>
  <c r="M41" i="98"/>
  <c r="AA16" i="94"/>
  <c r="M65" i="95"/>
  <c r="M42" i="98"/>
  <c r="AA17" i="94"/>
  <c r="M66" i="95"/>
  <c r="M43" i="98"/>
  <c r="AA12" i="94"/>
  <c r="H66" i="95"/>
  <c r="H43" i="98"/>
  <c r="AA11" i="94"/>
  <c r="H65" i="95"/>
  <c r="H42" i="98"/>
  <c r="AA18" i="94"/>
  <c r="M67" i="95"/>
  <c r="M44" i="98"/>
  <c r="AA10" i="94"/>
  <c r="H64" i="95"/>
  <c r="H41" i="98"/>
  <c r="AA13" i="94"/>
  <c r="H67" i="95"/>
  <c r="H44" i="98"/>
  <c r="H63" i="94"/>
  <c r="AA9" i="94"/>
  <c r="H63" i="95"/>
  <c r="H40" i="98"/>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<sst xmlns="http://schemas.openxmlformats.org/spreadsheetml/2006/main" count="3305" uniqueCount="450">
  <si>
    <t>【注　意】</t>
    <rPh sb="1" eb="2">
      <t>チュウ</t>
    </rPh>
    <rPh sb="3" eb="4">
      <t>イ</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</si>
  <si>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</si>
  <si>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</si>
  <si>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</si>
  <si>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【手　順】</t>
    <rPh sb="1" eb="2">
      <t>テ</t>
    </rPh>
    <rPh sb="3" eb="4">
      <t>ジュン</t>
    </rPh>
    <phoneticPr fontId="3"/>
  </si>
  <si>
    <t>　①　様式１の情報を反映させることができます。</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</si>
  <si>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</si>
  <si>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t>（様式１から反映→提出先、提出者情報、事業場情報、事業の種類、事業規模）</t>
  </si>
  <si>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</si>
  <si>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</si>
  <si>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</si>
  <si>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</si>
  <si>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</si>
  <si>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</si>
  <si>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【セル色の説明】</t>
    <rPh sb="3" eb="4">
      <t>イロ</t>
    </rPh>
    <rPh sb="5" eb="7">
      <t>セツメイ</t>
    </rPh>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</si>
  <si>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</si>
  <si>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薄黄色</t>
    <rPh sb="0" eb="3">
      <t>ウスキイロ</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</si>
  <si>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</si>
  <si>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薄水色</t>
    <rPh sb="0" eb="3">
      <t>ウスミズイロ</t>
    </rPh>
    <phoneticPr fontId="3"/>
  </si>
  <si>
    <t>：内容・データ等を入力してください</t>
    <rPh sb="1" eb="3">
      <t>ナイヨウ</t>
    </rPh>
    <rPh sb="7" eb="8">
      <t>トウ</t>
    </rPh>
    <rPh sb="9" eb="11">
      <t>ニュウリョク</t>
    </rPh>
    <phoneticPr fontId="3"/>
  </si>
  <si>
    <t>薄橙色</t>
    <rPh sb="0" eb="2">
      <t>ウスダイダイ</t>
    </rPh>
    <rPh sb="2" eb="3">
      <t>イロ</t>
    </rPh>
    <phoneticPr fontId="3"/>
  </si>
  <si>
    <t>：自動処理されるので、変更できません。</t>
    <rPh sb="1" eb="3">
      <t>ジドウ</t>
    </rPh>
    <rPh sb="3" eb="5">
      <t>ショリ</t>
    </rPh>
    <rPh sb="11" eb="13">
      <t>ヘンコウ</t>
    </rPh>
    <phoneticPr fontId="3"/>
  </si>
  <si>
    <t>薄黄緑</t>
    <rPh sb="0" eb="3">
      <t>ウスキミドリ</t>
    </rPh>
    <phoneticPr fontId="3"/>
  </si>
  <si>
    <t>：他様式の情報を反映させることができます。</t>
    <rPh sb="1" eb="2">
      <t>タ</t>
    </rPh>
    <rPh sb="2" eb="4">
      <t>ヨウシキ</t>
    </rPh>
    <rPh sb="5" eb="7">
      <t>ジョウホウ</t>
    </rPh>
    <rPh sb="8" eb="10">
      <t>ハンエイ</t>
    </rPh>
    <phoneticPr fontId="3"/>
  </si>
  <si>
    <t xml:space="preserve">  直接入力することも可能です。</t>
    <phoneticPr fontId="3"/>
  </si>
  <si>
    <t>該当する欄に○印を記入してください。</t>
  </si>
  <si>
    <t>３</t>
    <phoneticPr fontId="3"/>
  </si>
  <si>
    <t>法定</t>
    <rPh sb="0" eb="2">
      <t>ホウテイ</t>
    </rPh>
    <phoneticPr fontId="3"/>
  </si>
  <si>
    <t>自主</t>
    <rPh sb="0" eb="2">
      <t>ジシュ</t>
    </rPh>
    <phoneticPr fontId="3"/>
  </si>
  <si>
    <t>様式第二号の九（第八条の四の六関係）</t>
    <rPh sb="6" eb="7">
      <t>キュウ</t>
    </rPh>
    <rPh sb="14" eb="15">
      <t>ロク</t>
    </rPh>
    <phoneticPr fontId="3"/>
  </si>
  <si>
    <t>　</t>
  </si>
  <si>
    <t>（第１面）</t>
    <rPh sb="1" eb="2">
      <t>ダイ</t>
    </rPh>
    <rPh sb="3" eb="4">
      <t>メン</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</si>
  <si>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</si>
  <si>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殿</t>
    <rPh sb="0" eb="1">
      <t>ドノ</t>
    </rPh>
    <phoneticPr fontId="3"/>
  </si>
  <si>
    <t>提出者</t>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</si>
  <si>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</si>
  <si>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</si>
  <si>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</si>
  <si>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</si>
  <si>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</si>
  <si>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事業場の名称</t>
    <rPh sb="0" eb="2">
      <t>ジギョウ</t>
    </rPh>
    <rPh sb="2" eb="3">
      <t>ジョウ</t>
    </rPh>
    <rPh sb="4" eb="6">
      <t>メイショウ</t>
    </rPh>
    <phoneticPr fontId="3"/>
  </si>
  <si>
    <t>自主管理事業登録番号</t>
    <rPh sb="0" eb="2">
      <t>ジシュ</t>
    </rPh>
    <rPh sb="2" eb="4">
      <t>カンリ</t>
    </rPh>
    <rPh sb="4" eb="6">
      <t>ジギョウ</t>
    </rPh>
    <rPh sb="6" eb="8">
      <t>トウロク</t>
    </rPh>
    <rPh sb="8" eb="10">
      <t>バンゴウ</t>
    </rPh>
    <phoneticPr fontId="3"/>
  </si>
  <si>
    <t>事業場の所在地</t>
    <rPh sb="0" eb="2">
      <t>ジギョウ</t>
    </rPh>
    <rPh sb="2" eb="3">
      <t>ジョウ</t>
    </rPh>
    <rPh sb="4" eb="7">
      <t>ショザイチ</t>
    </rPh>
    <phoneticPr fontId="3"/>
  </si>
  <si>
    <t>ＴＥＬ（連絡先）：</t>
    <rPh sb="4" eb="7">
      <t>レンラクサキ</t>
    </rPh>
    <phoneticPr fontId="3"/>
  </si>
  <si>
    <t>当該事業場に関する事項</t>
    <rPh sb="0" eb="2">
      <t>トウガイ</t>
    </rPh>
    <rPh sb="2" eb="4">
      <t>ジギョウ</t>
    </rPh>
    <rPh sb="4" eb="5">
      <t>ジョウ</t>
    </rPh>
    <rPh sb="6" eb="7">
      <t>カン</t>
    </rPh>
    <rPh sb="9" eb="11">
      <t>ジコウ</t>
    </rPh>
    <phoneticPr fontId="3"/>
  </si>
  <si>
    <t>①</t>
    <phoneticPr fontId="3"/>
  </si>
  <si>
    <t>事業の種類</t>
    <rPh sb="0" eb="2">
      <t>ジギョウ</t>
    </rPh>
    <rPh sb="3" eb="5">
      <t>シュルイ</t>
    </rPh>
    <phoneticPr fontId="3"/>
  </si>
  <si>
    <t>(具体的には）</t>
    <rPh sb="1" eb="4">
      <t>グタイテキ</t>
    </rPh>
    <phoneticPr fontId="3"/>
  </si>
  <si>
    <t>②</t>
    <phoneticPr fontId="3"/>
  </si>
  <si>
    <t>事業の規模</t>
    <rPh sb="0" eb="2">
      <t>ジギョウ</t>
    </rPh>
    <rPh sb="3" eb="5">
      <t>キボ</t>
    </rPh>
    <phoneticPr fontId="3"/>
  </si>
  <si>
    <t>製造業</t>
    <phoneticPr fontId="44"/>
  </si>
  <si>
    <t>製造品出荷額</t>
    <phoneticPr fontId="44"/>
  </si>
  <si>
    <t>百万円／年</t>
    <rPh sb="0" eb="2">
      <t>ヒャクマン</t>
    </rPh>
    <rPh sb="2" eb="3">
      <t>エン</t>
    </rPh>
    <rPh sb="4" eb="5">
      <t>ネン</t>
    </rPh>
    <phoneticPr fontId="3"/>
  </si>
  <si>
    <t>建設業</t>
    <phoneticPr fontId="44"/>
  </si>
  <si>
    <t>エリア内元請完成工事高</t>
    <phoneticPr fontId="44"/>
  </si>
  <si>
    <t>※　前年度実績を記入、医療機関は前年度末時点の病床数を記入。</t>
    <phoneticPr fontId="44"/>
  </si>
  <si>
    <t>医療機関</t>
    <phoneticPr fontId="44"/>
  </si>
  <si>
    <t>病床数</t>
    <phoneticPr fontId="44"/>
  </si>
  <si>
    <t>床</t>
    <rPh sb="0" eb="1">
      <t>ユカ</t>
    </rPh>
    <phoneticPr fontId="3"/>
  </si>
  <si>
    <t>その他の業種</t>
    <phoneticPr fontId="44"/>
  </si>
  <si>
    <t>売上高</t>
    <phoneticPr fontId="44"/>
  </si>
  <si>
    <t>（上記項目に該当しない場合にはこちらに記載をしてください。）</t>
    <rPh sb="1" eb="3">
      <t>ジョウキ</t>
    </rPh>
    <rPh sb="3" eb="5">
      <t>コウモク</t>
    </rPh>
    <rPh sb="6" eb="8">
      <t>ガイトウ</t>
    </rPh>
    <rPh sb="11" eb="13">
      <t>バアイ</t>
    </rPh>
    <rPh sb="19" eb="21">
      <t>キサイ</t>
    </rPh>
    <phoneticPr fontId="3"/>
  </si>
  <si>
    <t>③</t>
    <phoneticPr fontId="3"/>
  </si>
  <si>
    <t>従業員数</t>
    <rPh sb="0" eb="3">
      <t>ジュウギョウイン</t>
    </rPh>
    <rPh sb="3" eb="4">
      <t>スウ</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</si>
  <si>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</si>
  <si>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</si>
  <si>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</si>
  <si>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項目</t>
    <rPh sb="0" eb="2">
      <t>コウモク</t>
    </rPh>
    <phoneticPr fontId="3"/>
  </si>
  <si>
    <t>目標値</t>
    <rPh sb="0" eb="2">
      <t>モクヒョウ</t>
    </rPh>
    <rPh sb="2" eb="3">
      <t>アタイ</t>
    </rPh>
    <phoneticPr fontId="3"/>
  </si>
  <si>
    <t>項目</t>
    <phoneticPr fontId="3"/>
  </si>
  <si>
    <t>目標値</t>
    <rPh sb="2" eb="3">
      <t>アタイ</t>
    </rPh>
    <phoneticPr fontId="3"/>
  </si>
  <si>
    <t>排出量</t>
    <phoneticPr fontId="3"/>
  </si>
  <si>
    <t>ｔ</t>
  </si>
  <si>
    <t>全処理委託量</t>
    <phoneticPr fontId="3"/>
  </si>
  <si>
    <t>自ら再生利用を行う産業廃棄物の量</t>
    <rPh sb="9" eb="11">
      <t>サンギョウ</t>
    </rPh>
    <rPh sb="11" eb="14">
      <t>ハイキブツ</t>
    </rPh>
    <phoneticPr fontId="3"/>
  </si>
  <si>
    <t>優良認定処理業者への処理委託量</t>
    <phoneticPr fontId="3"/>
  </si>
  <si>
    <t>自ら熱回収を行う産業廃棄物の量</t>
    <phoneticPr fontId="3"/>
  </si>
  <si>
    <t>再生利用業者への処理委託量</t>
    <phoneticPr fontId="3"/>
  </si>
  <si>
    <t>自ら中間処理により減量する産業廃棄物の量</t>
    <phoneticPr fontId="3"/>
  </si>
  <si>
    <t>認定熱回収業者への処理委託量</t>
    <phoneticPr fontId="3"/>
  </si>
  <si>
    <t>自ら埋立処分又は海洋投入処分を行う産業廃棄物の量</t>
    <phoneticPr fontId="3"/>
  </si>
  <si>
    <t>認定熱回収業者以外の熱回収を行う業者への処理委託量</t>
    <phoneticPr fontId="3"/>
  </si>
  <si>
    <t>※　事務処理欄</t>
    <rPh sb="2" eb="4">
      <t>ジム</t>
    </rPh>
    <rPh sb="4" eb="6">
      <t>ショリ</t>
    </rPh>
    <rPh sb="6" eb="7">
      <t>ラン</t>
    </rPh>
    <phoneticPr fontId="3"/>
  </si>
  <si>
    <t>（第３面）</t>
    <rPh sb="1" eb="2">
      <t>ダイ</t>
    </rPh>
    <rPh sb="3" eb="4">
      <t>メン</t>
    </rPh>
    <phoneticPr fontId="3"/>
  </si>
  <si>
    <t>備考</t>
    <rPh sb="0" eb="1">
      <t>ソナエ</t>
    </rPh>
    <rPh sb="1" eb="2">
      <t>コウ</t>
    </rPh>
    <phoneticPr fontId="3"/>
  </si>
  <si>
    <t>　当該年度（令和７年度）の６月30日までに提出してください。</t>
    <rPh sb="1" eb="3">
      <t>トウガイ</t>
    </rPh>
    <rPh sb="3" eb="5">
      <t>ネンド</t>
    </rPh>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</si>
  <si>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</si>
  <si>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</si>
  <si>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</si>
  <si>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</si>
  <si>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</si>
  <si>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(1)</t>
    <phoneticPr fontId="3"/>
  </si>
  <si>
    <t>　①欄　当該事業場において生じた産業廃棄物の量</t>
    <phoneticPr fontId="3"/>
  </si>
  <si>
    <t>(2)</t>
    <phoneticPr fontId="3"/>
  </si>
  <si>
    <t>　②欄　(1)の量のうち、中間処理をせず直接自ら再生利用した量</t>
    <rPh sb="13" eb="15">
      <t>チュウカン</t>
    </rPh>
    <rPh sb="15" eb="17">
      <t>ショリ</t>
    </rPh>
    <phoneticPr fontId="3"/>
  </si>
  <si>
    <t>神奈川県知事</t>
    <rPh sb="0" eb="3">
      <t>カナガワ</t>
    </rPh>
    <rPh sb="3" eb="6">
      <t>ケンチジ</t>
    </rPh>
    <phoneticPr fontId="3"/>
  </si>
  <si>
    <t>(3)</t>
    <phoneticPr fontId="3"/>
  </si>
  <si>
    <t>　③欄　(1)の量のうち、中間処理をせず直接自ら埋立処分した量又は海洋投入処分した量</t>
    <rPh sb="13" eb="15">
      <t>チュウカン</t>
    </rPh>
    <rPh sb="15" eb="17">
      <t>ショリ</t>
    </rPh>
    <rPh sb="31" eb="32">
      <t>マタ</t>
    </rPh>
    <phoneticPr fontId="3"/>
  </si>
  <si>
    <t>横浜市長</t>
    <rPh sb="0" eb="4">
      <t>ヨコハマシチョウ</t>
    </rPh>
    <phoneticPr fontId="3"/>
  </si>
  <si>
    <t>(4)</t>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</si>
  <si>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</si>
  <si>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川崎市長</t>
    <rPh sb="0" eb="2">
      <t>カワサキ</t>
    </rPh>
    <rPh sb="2" eb="4">
      <t>シチョウ</t>
    </rPh>
    <phoneticPr fontId="3"/>
  </si>
  <si>
    <t>(5)</t>
    <phoneticPr fontId="3"/>
  </si>
  <si>
    <t>　⑤欄　(4)の量のうち、熱回収を行った量</t>
    <rPh sb="13" eb="14">
      <t>ネツ</t>
    </rPh>
    <rPh sb="14" eb="16">
      <t>カイシュウ</t>
    </rPh>
    <rPh sb="17" eb="18">
      <t>オコナ</t>
    </rPh>
    <phoneticPr fontId="3"/>
  </si>
  <si>
    <t>相模原市長</t>
    <rPh sb="0" eb="3">
      <t>サガミハラ</t>
    </rPh>
    <rPh sb="3" eb="5">
      <t>シチョウ</t>
    </rPh>
    <phoneticPr fontId="3"/>
  </si>
  <si>
    <t>(6)</t>
    <phoneticPr fontId="3"/>
  </si>
  <si>
    <t>　⑥欄　自ら中間処理をした後の量</t>
    <phoneticPr fontId="3"/>
  </si>
  <si>
    <t>横須賀市長</t>
    <rPh sb="0" eb="5">
      <t>ヨコスカシチョウ</t>
    </rPh>
    <phoneticPr fontId="3"/>
  </si>
  <si>
    <t>(7)</t>
    <phoneticPr fontId="3"/>
  </si>
  <si>
    <t>　⑦欄　(4)の量から(6)の量を差し引いた量</t>
    <rPh sb="8" eb="9">
      <t>リョウ</t>
    </rPh>
    <rPh sb="15" eb="16">
      <t>リョウ</t>
    </rPh>
    <rPh sb="17" eb="18">
      <t>サ</t>
    </rPh>
    <rPh sb="19" eb="20">
      <t>ヒ</t>
    </rPh>
    <phoneticPr fontId="3"/>
  </si>
  <si>
    <t>(8)</t>
    <phoneticPr fontId="3"/>
  </si>
  <si>
    <t>　⑧欄　(6)の量のうち、自ら利用し、又は他人に売却した量</t>
    <phoneticPr fontId="3"/>
  </si>
  <si>
    <t>(9)</t>
    <phoneticPr fontId="3"/>
  </si>
  <si>
    <t>　⑨欄　(6)の量のうち、自ら埋立処分及び海洋投入処分した量</t>
    <phoneticPr fontId="3"/>
  </si>
  <si>
    <t>(10)</t>
    <phoneticPr fontId="3"/>
  </si>
  <si>
    <t>　⑩欄　中間処理及び最終処分を委託した量</t>
    <rPh sb="4" eb="6">
      <t>チュウカン</t>
    </rPh>
    <rPh sb="6" eb="8">
      <t>ショリ</t>
    </rPh>
    <rPh sb="8" eb="9">
      <t>オヨ</t>
    </rPh>
    <rPh sb="10" eb="12">
      <t>サイシュウ</t>
    </rPh>
    <rPh sb="15" eb="17">
      <t>イタク</t>
    </rPh>
    <phoneticPr fontId="3"/>
  </si>
  <si>
    <t>(11)</t>
  </si>
  <si>
    <t>　⑪欄　(10)の量のうち、優良認定処理業者（廃棄物の処理及び清掃に関する法律施行令第６条の11第２号に該当する者）への処理委託量</t>
    <phoneticPr fontId="3"/>
  </si>
  <si>
    <t>(12)</t>
  </si>
  <si>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</si>
  <si>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(13)</t>
  </si>
  <si>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</si>
  <si>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(14)</t>
  </si>
  <si>
    <t>　⑭欄　(10)の量のうち、認定熱回収施設設置者以外の熱回収を行っている処理業者への焼却処理委託量</t>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</si>
  <si>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</si>
  <si>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　第１面の※欄には、何も記入しないでください。</t>
    <rPh sb="1" eb="2">
      <t>ダイ</t>
    </rPh>
    <rPh sb="3" eb="4">
      <t>メン</t>
    </rPh>
    <phoneticPr fontId="3"/>
  </si>
  <si>
    <t>フロー様式</t>
    <rPh sb="3" eb="5">
      <t>ヨウシキ</t>
    </rPh>
    <phoneticPr fontId="3"/>
  </si>
  <si>
    <t>産業廃棄物処理計画書</t>
  </si>
  <si>
    <t>フローアラビア数字</t>
    <rPh sb="7" eb="9">
      <t>スウジ</t>
    </rPh>
    <phoneticPr fontId="3"/>
  </si>
  <si>
    <t>3－１</t>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</si>
  <si>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</si>
  <si>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</si>
  <si>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</si>
  <si>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</si>
  <si>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</si>
  <si>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</si>
  <si>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</si>
  <si>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</si>
  <si>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</si>
  <si>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</si>
  <si>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</si>
  <si>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Ｅ16－化学工業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</si>
  <si>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</si>
  <si>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</si>
  <si>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</si>
  <si>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</si>
  <si>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</si>
  <si>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</si>
  <si>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</si>
  <si>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</si>
  <si>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</si>
  <si>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</si>
  <si>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</si>
  <si>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</si>
  <si>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</si>
  <si>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</si>
  <si>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</si>
  <si>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</si>
  <si>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</si>
  <si>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</si>
  <si>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</si>
  <si>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</si>
  <si>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</si>
  <si>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</si>
  <si>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</si>
  <si>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</si>
  <si>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</si>
  <si>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</si>
  <si>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</si>
  <si>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</si>
  <si>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</si>
  <si>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</si>
  <si>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</si>
  <si>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様式選択</t>
    <rPh sb="0" eb="2">
      <t>ヨウシキ</t>
    </rPh>
    <rPh sb="2" eb="4">
      <t>センタク</t>
    </rPh>
    <phoneticPr fontId="3"/>
  </si>
  <si>
    <t>○</t>
    <phoneticPr fontId="3"/>
  </si>
  <si>
    <t>　</t>
    <phoneticPr fontId="3"/>
  </si>
  <si>
    <t>↓</t>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</si>
  <si>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</si>
  <si>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産業廃棄物処理計画実施状況報告書</t>
    <rPh sb="9" eb="10">
      <t>ジツ</t>
    </rPh>
    <rPh sb="10" eb="11">
      <t>シ</t>
    </rPh>
    <rPh sb="11" eb="13">
      <t>ジョウキョウ</t>
    </rPh>
    <rPh sb="13" eb="15">
      <t>ホウコク</t>
    </rPh>
    <phoneticPr fontId="3"/>
  </si>
  <si>
    <t>３－２</t>
    <phoneticPr fontId="3"/>
  </si>
  <si>
    <t>法定</t>
  </si>
  <si>
    <t>別紙処理フロー</t>
    <rPh sb="0" eb="2">
      <t>ベッシ</t>
    </rPh>
    <rPh sb="2" eb="4">
      <t>ショリ</t>
    </rPh>
    <phoneticPr fontId="3"/>
  </si>
  <si>
    <t>事業場名称</t>
    <rPh sb="0" eb="2">
      <t>ジギョウ</t>
    </rPh>
    <rPh sb="2" eb="3">
      <t>ジョウ</t>
    </rPh>
    <rPh sb="3" eb="5">
      <t>メイショウ</t>
    </rPh>
    <phoneticPr fontId="3"/>
  </si>
  <si>
    <t>：</t>
    <phoneticPr fontId="3"/>
  </si>
  <si>
    <t>令和６年度に発生した産業廃棄物ごとの量と処理計画の実施結果</t>
    <rPh sb="0" eb="2">
      <t>レイワ</t>
    </rPh>
    <rPh sb="25" eb="27">
      <t>ジッシ</t>
    </rPh>
    <rPh sb="27" eb="29">
      <t>ケッカ</t>
    </rPh>
    <phoneticPr fontId="3"/>
  </si>
  <si>
    <t>フローに記載した産業廃棄物の種類</t>
  </si>
  <si>
    <t>ア.　燃え殻</t>
    <rPh sb="5" eb="6">
      <t>ガラ</t>
    </rPh>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</si>
  <si>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</si>
  <si>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</si>
  <si>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⑧</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</si>
  <si>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</si>
  <si>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（単位：t/年）</t>
    <rPh sb="1" eb="3">
      <t>タンイ</t>
    </rPh>
    <rPh sb="6" eb="7">
      <t>ネン</t>
    </rPh>
    <phoneticPr fontId="3"/>
  </si>
  <si>
    <t>有償物量</t>
    <rPh sb="0" eb="2">
      <t>ユウショウ</t>
    </rPh>
    <rPh sb="2" eb="3">
      <t>ブツ</t>
    </rPh>
    <rPh sb="3" eb="4">
      <t>リョウ</t>
    </rPh>
    <phoneticPr fontId="3"/>
  </si>
  <si>
    <t>ａ残さ物の自己処理</t>
    <rPh sb="1" eb="2">
      <t>ザン</t>
    </rPh>
    <rPh sb="3" eb="4">
      <t>モノ</t>
    </rPh>
    <rPh sb="5" eb="9">
      <t>ジコショリ</t>
    </rPh>
    <phoneticPr fontId="3"/>
  </si>
  <si>
    <t>ｔ</t>
    <phoneticPr fontId="3"/>
  </si>
  <si>
    <t>不要物等発生量</t>
    <rPh sb="0" eb="2">
      <t>フヨウ</t>
    </rPh>
    <rPh sb="2" eb="3">
      <t>ブツ</t>
    </rPh>
    <rPh sb="3" eb="4">
      <t>トウ</t>
    </rPh>
    <rPh sb="4" eb="6">
      <t>ハッセイ</t>
    </rPh>
    <rPh sb="6" eb="7">
      <t>リョウ</t>
    </rPh>
    <phoneticPr fontId="3"/>
  </si>
  <si>
    <t>当該事業場における排出量</t>
    <rPh sb="9" eb="11">
      <t>ハイシュツ</t>
    </rPh>
    <phoneticPr fontId="3"/>
  </si>
  <si>
    <t>Ａ　自己処理</t>
    <rPh sb="2" eb="4">
      <t>ジコ</t>
    </rPh>
    <rPh sb="4" eb="6">
      <t>ショリ</t>
    </rPh>
    <phoneticPr fontId="3"/>
  </si>
  <si>
    <t>自ら直接再生利用した量</t>
    <rPh sb="0" eb="1">
      <t>ミズカ</t>
    </rPh>
    <rPh sb="2" eb="4">
      <t>チョクセツ</t>
    </rPh>
    <rPh sb="4" eb="6">
      <t>サイセイ</t>
    </rPh>
    <rPh sb="6" eb="8">
      <t>リヨウ</t>
    </rPh>
    <rPh sb="10" eb="11">
      <t>リョウ</t>
    </rPh>
    <phoneticPr fontId="3"/>
  </si>
  <si>
    <t>⑨</t>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</si>
  <si>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</si>
  <si>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※１</t>
    <phoneticPr fontId="3"/>
  </si>
  <si>
    <t>自社の他事業場からの搬入量</t>
    <rPh sb="0" eb="2">
      <t>ジシャ</t>
    </rPh>
    <rPh sb="3" eb="4">
      <t>タ</t>
    </rPh>
    <rPh sb="4" eb="7">
      <t>ジギョウジョウ</t>
    </rPh>
    <rPh sb="10" eb="12">
      <t>ハンニュウ</t>
    </rPh>
    <rPh sb="12" eb="13">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</si>
  <si>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</si>
  <si>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※3</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</si>
  <si>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</si>
  <si>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（目的別内訳）</t>
    <phoneticPr fontId="3"/>
  </si>
  <si>
    <t>再生利用前
委託量</t>
    <rPh sb="0" eb="2">
      <t>サイセイ</t>
    </rPh>
    <rPh sb="2" eb="4">
      <t>リヨウ</t>
    </rPh>
    <rPh sb="4" eb="5">
      <t>マエ</t>
    </rPh>
    <rPh sb="6" eb="8">
      <t>イタク</t>
    </rPh>
    <rPh sb="8" eb="9">
      <t>リョウ</t>
    </rPh>
    <phoneticPr fontId="3"/>
  </si>
  <si>
    <t>④</t>
    <phoneticPr fontId="3"/>
  </si>
  <si>
    <t>自ら中間処理した量</t>
    <rPh sb="0" eb="1">
      <t>ミズカ</t>
    </rPh>
    <rPh sb="2" eb="4">
      <t>チュウカン</t>
    </rPh>
    <rPh sb="4" eb="6">
      <t>ショリ</t>
    </rPh>
    <rPh sb="8" eb="9">
      <t>リョウ</t>
    </rPh>
    <phoneticPr fontId="3"/>
  </si>
  <si>
    <t>⑥</t>
    <phoneticPr fontId="3"/>
  </si>
  <si>
    <t>自ら中間処理した後の残さ量</t>
    <rPh sb="0" eb="1">
      <t>ミズカ</t>
    </rPh>
    <rPh sb="2" eb="4">
      <t>チュウカン</t>
    </rPh>
    <rPh sb="4" eb="6">
      <t>ショリ</t>
    </rPh>
    <rPh sb="8" eb="9">
      <t>アト</t>
    </rPh>
    <phoneticPr fontId="3"/>
  </si>
  <si>
    <t>ｂ残さ物の委託処理</t>
    <rPh sb="1" eb="2">
      <t>ザン</t>
    </rPh>
    <rPh sb="3" eb="4">
      <t>モノ</t>
    </rPh>
    <rPh sb="5" eb="7">
      <t>イタク</t>
    </rPh>
    <rPh sb="7" eb="9">
      <t>ショリ</t>
    </rPh>
    <phoneticPr fontId="3"/>
  </si>
  <si>
    <t>ｂ</t>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</si>
  <si>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</si>
  <si>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ｂ-1　中間処理委託量</t>
    <phoneticPr fontId="3"/>
  </si>
  <si>
    <t>最終処分前
委託量</t>
    <rPh sb="0" eb="2">
      <t>サイシュウ</t>
    </rPh>
    <rPh sb="2" eb="4">
      <t>ショブン</t>
    </rPh>
    <rPh sb="4" eb="5">
      <t>マエ</t>
    </rPh>
    <rPh sb="6" eb="8">
      <t>イタク</t>
    </rPh>
    <rPh sb="8" eb="9">
      <t>リョウ</t>
    </rPh>
    <phoneticPr fontId="3"/>
  </si>
  <si>
    <t>下水等放流前委託量</t>
    <rPh sb="0" eb="2">
      <t>ゲスイ</t>
    </rPh>
    <rPh sb="2" eb="3">
      <t>トウ</t>
    </rPh>
    <rPh sb="3" eb="5">
      <t>ホウリュウ</t>
    </rPh>
    <rPh sb="5" eb="6">
      <t>マエ</t>
    </rPh>
    <rPh sb="6" eb="8">
      <t>イタク</t>
    </rPh>
    <rPh sb="8" eb="9">
      <t>リョウ</t>
    </rPh>
    <phoneticPr fontId="3"/>
  </si>
  <si>
    <t>（第2面）</t>
    <phoneticPr fontId="3"/>
  </si>
  <si>
    <t>⑤</t>
    <phoneticPr fontId="3"/>
  </si>
  <si>
    <t>④のうち熱回収を行った量</t>
    <rPh sb="4" eb="5">
      <t>ネツ</t>
    </rPh>
    <rPh sb="5" eb="7">
      <t>カイシュウ</t>
    </rPh>
    <rPh sb="8" eb="9">
      <t>オコナ</t>
    </rPh>
    <rPh sb="11" eb="12">
      <t>リョウ</t>
    </rPh>
    <phoneticPr fontId="3"/>
  </si>
  <si>
    <t>⑦</t>
    <phoneticPr fontId="3"/>
  </si>
  <si>
    <t>自ら中間処理により減量した量</t>
    <rPh sb="0" eb="1">
      <t>ミズカ</t>
    </rPh>
    <rPh sb="2" eb="4">
      <t>チュウカン</t>
    </rPh>
    <rPh sb="4" eb="6">
      <t>ショリ</t>
    </rPh>
    <rPh sb="9" eb="11">
      <t>ゲンリョウ</t>
    </rPh>
    <phoneticPr fontId="3"/>
  </si>
  <si>
    <t>ｂ-2　最終処分委託量</t>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</si>
  <si>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</si>
  <si>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項　目</t>
    <rPh sb="0" eb="1">
      <t>コウ</t>
    </rPh>
    <rPh sb="2" eb="3">
      <t>メ</t>
    </rPh>
    <phoneticPr fontId="3"/>
  </si>
  <si>
    <t>令和６年度
目標値</t>
    <rPh sb="6" eb="8">
      <t>モクヒョウ</t>
    </rPh>
    <rPh sb="8" eb="9">
      <t>アタイ</t>
    </rPh>
    <phoneticPr fontId="3"/>
  </si>
  <si>
    <t>令和６年度
実績値</t>
    <rPh sb="6" eb="8">
      <t>ジッセキ</t>
    </rPh>
    <rPh sb="8" eb="9">
      <t>アタイ</t>
    </rPh>
    <phoneticPr fontId="3"/>
  </si>
  <si>
    <t>※２</t>
    <phoneticPr fontId="3"/>
  </si>
  <si>
    <t>自社の他事業場での処理量</t>
    <rPh sb="0" eb="2">
      <t>ジシャ</t>
    </rPh>
    <rPh sb="3" eb="4">
      <t>タ</t>
    </rPh>
    <rPh sb="4" eb="6">
      <t>ジギョウ</t>
    </rPh>
    <rPh sb="6" eb="7">
      <t>ジョウ</t>
    </rPh>
    <rPh sb="9" eb="11">
      <t>ショリ</t>
    </rPh>
    <rPh sb="11" eb="12">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</si>
  <si>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</si>
  <si>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</si>
  <si>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①　排出量</t>
    <rPh sb="2" eb="4">
      <t>ハイシュツ</t>
    </rPh>
    <rPh sb="4" eb="5">
      <t>リョウ</t>
    </rPh>
    <phoneticPr fontId="3"/>
  </si>
  <si>
    <t>t</t>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</si>
  <si>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</si>
  <si>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</si>
  <si>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Ｂ　直接委託処理</t>
    <rPh sb="2" eb="4">
      <t>チョクセツ</t>
    </rPh>
    <rPh sb="4" eb="6">
      <t>イタク</t>
    </rPh>
    <rPh sb="6" eb="8">
      <t>ショリ</t>
    </rPh>
    <phoneticPr fontId="3"/>
  </si>
  <si>
    <t>Ｂ</t>
    <phoneticPr fontId="3"/>
  </si>
  <si>
    <t>直接処理委託量</t>
    <rPh sb="0" eb="2">
      <t>チョクセツ</t>
    </rPh>
    <rPh sb="2" eb="4">
      <t>ショリ</t>
    </rPh>
    <rPh sb="4" eb="6">
      <t>イタク</t>
    </rPh>
    <rPh sb="6" eb="7">
      <t>リョウ</t>
    </rPh>
    <phoneticPr fontId="3"/>
  </si>
  <si>
    <t>⑩</t>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</si>
  <si>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</si>
  <si>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⑬</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</si>
  <si>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</si>
  <si>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⑦　自ら中間処理により減量した量</t>
    <phoneticPr fontId="3"/>
  </si>
  <si>
    <t>③＋⑨　自ら埋立処分又は海洋投入処分を行った量</t>
    <phoneticPr fontId="3"/>
  </si>
  <si>
    <t>再生利用前委託量</t>
    <rPh sb="0" eb="2">
      <t>サイセイ</t>
    </rPh>
    <rPh sb="2" eb="4">
      <t>リヨウ</t>
    </rPh>
    <rPh sb="4" eb="5">
      <t>マエ</t>
    </rPh>
    <rPh sb="5" eb="7">
      <t>イタク</t>
    </rPh>
    <rPh sb="7" eb="8">
      <t>リョウ</t>
    </rPh>
    <phoneticPr fontId="3"/>
  </si>
  <si>
    <t>⑩　全処理委託量</t>
    <phoneticPr fontId="3"/>
  </si>
  <si>
    <t>B-1</t>
    <phoneticPr fontId="3"/>
  </si>
  <si>
    <t>中間処理委託量</t>
    <rPh sb="0" eb="2">
      <t>チュウカン</t>
    </rPh>
    <rPh sb="2" eb="4">
      <t>ショリ</t>
    </rPh>
    <rPh sb="4" eb="6">
      <t>イタク</t>
    </rPh>
    <rPh sb="6" eb="7">
      <t>リョウ</t>
    </rPh>
    <phoneticPr fontId="3"/>
  </si>
  <si>
    <t>最終処分前委託量</t>
    <rPh sb="0" eb="2">
      <t>サイシュウ</t>
    </rPh>
    <rPh sb="2" eb="4">
      <t>ショブン</t>
    </rPh>
    <rPh sb="4" eb="5">
      <t>マエ</t>
    </rPh>
    <rPh sb="5" eb="7">
      <t>イタク</t>
    </rPh>
    <rPh sb="7" eb="8">
      <t>リョウ</t>
    </rPh>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</si>
  <si>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</si>
  <si>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</si>
  <si>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⑭</t>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</si>
  <si>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</si>
  <si>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⑪　優良認定処理業者への処理委託量</t>
    <phoneticPr fontId="3"/>
  </si>
  <si>
    <t>下水等放流前委託量</t>
    <phoneticPr fontId="3"/>
  </si>
  <si>
    <t>⑫　再生利用業者への処理委託量</t>
    <phoneticPr fontId="3"/>
  </si>
  <si>
    <t>【産業廃棄物の種類　（ア～ト）】</t>
  </si>
  <si>
    <t>⑬　認定熱回収業者への処理委託量</t>
    <phoneticPr fontId="3"/>
  </si>
  <si>
    <t>B-2</t>
    <phoneticPr fontId="3"/>
  </si>
  <si>
    <t>最終処分委託量</t>
    <rPh sb="0" eb="2">
      <t>サイシュウ</t>
    </rPh>
    <rPh sb="2" eb="4">
      <t>ショブン</t>
    </rPh>
    <rPh sb="4" eb="6">
      <t>イタク</t>
    </rPh>
    <rPh sb="6" eb="7">
      <t>リョウ</t>
    </rPh>
    <phoneticPr fontId="3"/>
  </si>
  <si>
    <t>ｱ.　燃え殻
ｲ.　汚泥
ｳ.　廃油
ｴ.　廃酸
ｵ.　廃アルカリ
ｶ.　廃ﾌﾟﾗｽﾁｯｸ類
ｷ.　紙くず</t>
    <rPh sb="5" eb="6">
      <t>ガラ</t>
    </rPh>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</si>
  <si>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</si>
  <si>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</si>
  <si>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⑭　認定熱回収業者以外の熱回収を行う業者への処理委託量</t>
    <phoneticPr fontId="3"/>
  </si>
  <si>
    <t>別紙処理フロー</t>
    <phoneticPr fontId="3"/>
  </si>
  <si>
    <t>イ.　汚泥</t>
    <phoneticPr fontId="3"/>
  </si>
  <si>
    <t>自社の他事業場からの搬入量</t>
    <phoneticPr fontId="3"/>
  </si>
  <si>
    <t>ウ.　廃油</t>
    <phoneticPr fontId="3"/>
  </si>
  <si>
    <t>エ.　廃酸</t>
    <phoneticPr fontId="3"/>
  </si>
  <si>
    <t>オ.　廃アルカリ</t>
    <phoneticPr fontId="3"/>
  </si>
  <si>
    <t>カ.　廃ﾌﾟﾗｽﾁｯｸ類</t>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</si>
  <si>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</si>
  <si>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</si>
  <si>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</si>
  <si>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</si>
  <si>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</si>
  <si>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</si>
  <si>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t>
    <phoneticPr fontId="3"/>
  </si>
  <si>
    <t>（内訳）サーマルリカバリーの割合</t>
    <rPh sb="1" eb="3">
      <t>ウチワケ</t>
    </rPh>
    <rPh sb="14" eb="16">
      <t>ワリアイ</t>
    </rPh>
    <phoneticPr fontId="3"/>
  </si>
  <si>
    <t>キ.　紙くず</t>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</si>
  <si>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</si>
  <si>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t>ク.　木くず</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</si>
  <si>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</si>
  <si>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ケ.　繊維くず</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</si>
  <si>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</si>
  <si>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t>コ.　動植物性残さ</t>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</si>
  <si>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</si>
  <si>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t>サ.　動物系固形不要物</t>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</si>
  <si>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</si>
  <si>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</si>
  <si>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</si>
  <si>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</si>
  <si>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</si>
  <si>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</si>
  <si>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</si>
  <si>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</si>
  <si>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t>ツ.　動物の死体</t>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</si>
  <si>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</si>
  <si>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テ.　ばいじん</t>
    <phoneticPr fontId="3"/>
  </si>
  <si>
    <t>ト.　混合廃棄物その他</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</si>
  <si>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</si>
  <si>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</si>
  <si>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３－１</t>
    <phoneticPr fontId="3"/>
  </si>
  <si>
    <t>別紙一括表</t>
    <rPh sb="0" eb="2">
      <t>ベッシ</t>
    </rPh>
    <rPh sb="2" eb="4">
      <t>イッカツ</t>
    </rPh>
    <rPh sb="4" eb="5">
      <t>オモテ</t>
    </rPh>
    <phoneticPr fontId="3"/>
  </si>
  <si>
    <t>事業場名称：</t>
    <rPh sb="0" eb="2">
      <t>ジギョウ</t>
    </rPh>
    <rPh sb="2" eb="3">
      <t>ジョウ</t>
    </rPh>
    <rPh sb="3" eb="5">
      <t>メイショウ</t>
    </rPh>
    <phoneticPr fontId="3"/>
  </si>
  <si>
    <t>（単位：トン）</t>
    <rPh sb="1" eb="3">
      <t>タンイ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</si>
  <si>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</si>
  <si>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</si>
  <si>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</si>
  <si>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</si>
  <si>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</si>
  <si>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</si>
  <si>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</si>
  <si>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</si>
  <si>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</si>
  <si>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</si>
  <si>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</si>
  <si>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</si>
  <si>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</si>
  <si>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</si>
  <si>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</si>
  <si>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</si>
  <si>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</si>
  <si>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</si>
  <si>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</si>
  <si>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</si>
  <si>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燃え殻</t>
    <rPh sb="2" eb="3">
      <t>ガラ</t>
    </rPh>
    <phoneticPr fontId="3"/>
  </si>
  <si>
    <t>汚泥</t>
    <phoneticPr fontId="3"/>
  </si>
  <si>
    <t>廃油</t>
    <phoneticPr fontId="3"/>
  </si>
  <si>
    <t>廃酸</t>
    <phoneticPr fontId="3"/>
  </si>
  <si>
    <t>廃アルカリ</t>
    <phoneticPr fontId="3"/>
  </si>
  <si>
    <t>廃
ﾌﾟﾗｽﾁｯｸ</t>
    <phoneticPr fontId="3"/>
  </si>
  <si>
    <t>紙くず</t>
    <phoneticPr fontId="3"/>
  </si>
  <si>
    <t>木くず</t>
    <phoneticPr fontId="3"/>
  </si>
  <si>
    <t>繊維くず</t>
    <phoneticPr fontId="3"/>
  </si>
  <si>
    <t>動植物性
残さ</t>
    <phoneticPr fontId="3"/>
  </si>
  <si>
    <t>動物系
固形不要物</t>
    <phoneticPr fontId="3"/>
  </si>
  <si>
    <t>ゴムくず</t>
    <phoneticPr fontId="3"/>
  </si>
  <si>
    <t>金属くず</t>
    <phoneticPr fontId="3"/>
  </si>
  <si>
    <t>ｶﾞﾗｽ・ｺﾝｸﾘｰﾄ・陶磁器くず</t>
    <phoneticPr fontId="3"/>
  </si>
  <si>
    <t>鉱さい</t>
    <phoneticPr fontId="3"/>
  </si>
  <si>
    <t>がれき類</t>
    <phoneticPr fontId="3"/>
  </si>
  <si>
    <t>動物の
ふん尿</t>
    <rPh sb="6" eb="7">
      <t>ニョウ</t>
    </rPh>
    <phoneticPr fontId="3"/>
  </si>
  <si>
    <t>動物の
死体</t>
    <phoneticPr fontId="3"/>
  </si>
  <si>
    <t>ばいじん</t>
    <phoneticPr fontId="3"/>
  </si>
  <si>
    <t>混合廃棄物
その他</t>
    <phoneticPr fontId="3"/>
  </si>
  <si>
    <t>合計</t>
    <rPh sb="0" eb="2">
      <t>ゴウケイ</t>
    </rPh>
    <phoneticPr fontId="3"/>
  </si>
  <si>
    <t>①　排出量</t>
    <rPh sb="2" eb="4">
      <t>ハイシュツ</t>
    </rPh>
    <phoneticPr fontId="3"/>
  </si>
  <si>
    <t>令</t>
    <rPh sb="0" eb="1">
      <t>レイ</t>
    </rPh>
    <phoneticPr fontId="3"/>
  </si>
  <si>
    <t>②＋⑧　自ら再生利用を行う量</t>
    <phoneticPr fontId="3"/>
  </si>
  <si>
    <t>和</t>
    <rPh sb="0" eb="1">
      <t>ワ</t>
    </rPh>
    <phoneticPr fontId="3"/>
  </si>
  <si>
    <t>⑤　自ら熱回収を行う量</t>
    <phoneticPr fontId="3"/>
  </si>
  <si>
    <t>⑦　自ら中間処理により減量する量</t>
    <phoneticPr fontId="3"/>
  </si>
  <si>
    <t>年</t>
    <rPh sb="0" eb="1">
      <t>ネン</t>
    </rPh>
    <phoneticPr fontId="3"/>
  </si>
  <si>
    <t>③＋⑨　自ら埋立処分又は海洋投入処分を行う量</t>
    <phoneticPr fontId="3"/>
  </si>
  <si>
    <t>度</t>
    <rPh sb="0" eb="1">
      <t>ド</t>
    </rPh>
    <phoneticPr fontId="3"/>
  </si>
  <si>
    <t>目</t>
    <rPh sb="0" eb="1">
      <t>モク</t>
    </rPh>
    <phoneticPr fontId="3"/>
  </si>
  <si>
    <t>標</t>
    <rPh sb="0" eb="1">
      <t>ヒョウ</t>
    </rPh>
    <phoneticPr fontId="3"/>
  </si>
  <si>
    <t>当該事業場における排出量</t>
    <phoneticPr fontId="3"/>
  </si>
  <si>
    <t>※１</t>
  </si>
  <si>
    <t>②</t>
  </si>
  <si>
    <t>自ら直接再生利用した量</t>
    <phoneticPr fontId="3"/>
  </si>
  <si>
    <t>③</t>
  </si>
  <si>
    <t>自ら直接埋立処分又は海洋投入処分した量</t>
    <phoneticPr fontId="3"/>
  </si>
  <si>
    <t>④</t>
  </si>
  <si>
    <t>自ら中間処理した量</t>
    <phoneticPr fontId="3"/>
  </si>
  <si>
    <t>⑤</t>
  </si>
  <si>
    <t>④のうち熱回収を行った量</t>
    <rPh sb="8" eb="9">
      <t>オコナ</t>
    </rPh>
    <phoneticPr fontId="3"/>
  </si>
  <si>
    <t>自社の他事業場での処理量</t>
    <rPh sb="6" eb="7">
      <t>ジョウ</t>
    </rPh>
    <phoneticPr fontId="3"/>
  </si>
  <si>
    <t>Ａ自己処理</t>
    <rPh sb="1" eb="3">
      <t>ジコ</t>
    </rPh>
    <rPh sb="3" eb="5">
      <t>ショリ</t>
    </rPh>
    <phoneticPr fontId="3"/>
  </si>
  <si>
    <t>自ら中間処理した後の残さ量</t>
    <phoneticPr fontId="3"/>
  </si>
  <si>
    <t>自ら中間処理により減量した量</t>
    <phoneticPr fontId="3"/>
  </si>
  <si>
    <t>ａ残さ物の自己処理</t>
    <rPh sb="1" eb="2">
      <t>ザン</t>
    </rPh>
    <rPh sb="3" eb="4">
      <t>ブツ</t>
    </rPh>
    <rPh sb="5" eb="7">
      <t>ジコ</t>
    </rPh>
    <rPh sb="7" eb="9">
      <t>ショリ</t>
    </rPh>
    <phoneticPr fontId="3"/>
  </si>
  <si>
    <t>自ら中間処理した後再生利用した量</t>
    <phoneticPr fontId="3"/>
  </si>
  <si>
    <t>ア　マテリアル</t>
    <phoneticPr fontId="3"/>
  </si>
  <si>
    <t>イ　ケミカル</t>
    <phoneticPr fontId="3"/>
  </si>
  <si>
    <t>ウ　燃料化</t>
    <rPh sb="2" eb="5">
      <t>ネンリョウカ</t>
    </rPh>
    <phoneticPr fontId="3"/>
  </si>
  <si>
    <t>エ　その他</t>
    <rPh sb="4" eb="5">
      <t>タ</t>
    </rPh>
    <phoneticPr fontId="3"/>
  </si>
  <si>
    <t>自ら中間処理した後自ら埋立処分又は海洋投入処分した量</t>
    <phoneticPr fontId="3"/>
  </si>
  <si>
    <t>※３</t>
  </si>
  <si>
    <t>自ら中間処理した後自社の他事業場での処理量</t>
    <phoneticPr fontId="3"/>
  </si>
  <si>
    <t>自ら中間処理した後の処理委託量</t>
    <phoneticPr fontId="3"/>
  </si>
  <si>
    <t>ｂ-1　中間処理委託量</t>
  </si>
  <si>
    <t>再生利用前委託量</t>
    <phoneticPr fontId="3"/>
  </si>
  <si>
    <t>最終処分前委託量</t>
    <rPh sb="0" eb="2">
      <t>サイシュウ</t>
    </rPh>
    <phoneticPr fontId="3"/>
  </si>
  <si>
    <t>実</t>
    <rPh sb="0" eb="1">
      <t>ジツ</t>
    </rPh>
    <phoneticPr fontId="3"/>
  </si>
  <si>
    <t>下水等放流前委託量</t>
  </si>
  <si>
    <t>績</t>
    <rPh sb="0" eb="1">
      <t>セキ</t>
    </rPh>
    <phoneticPr fontId="3"/>
  </si>
  <si>
    <t>ｂ-2　最終処分委託量</t>
  </si>
  <si>
    <t>Ｂ直接委託処理</t>
    <rPh sb="1" eb="3">
      <t>チョクセツ</t>
    </rPh>
    <rPh sb="3" eb="5">
      <t>イタク</t>
    </rPh>
    <rPh sb="5" eb="7">
      <t>ショリ</t>
    </rPh>
    <phoneticPr fontId="3"/>
  </si>
  <si>
    <t>直接処理委託量</t>
    <phoneticPr fontId="3"/>
  </si>
  <si>
    <t>Ｂ-1　中間処理委託量</t>
  </si>
  <si>
    <t>Ｂ-2　最終処分委託量</t>
  </si>
  <si>
    <t>直接及び自ら中間処理した後の処理委託量</t>
    <phoneticPr fontId="3"/>
  </si>
  <si>
    <t>⑩のうち優良認定処理業者への処理委託量</t>
    <phoneticPr fontId="3"/>
  </si>
  <si>
    <t>⑩のうち再生利用業者への処理委託量</t>
    <phoneticPr fontId="3"/>
  </si>
  <si>
    <t>⑩のうち認定熱回収業者への処理委託量</t>
    <phoneticPr fontId="3"/>
  </si>
  <si>
    <t>⑩のうち認定熱回収業者以外の熱回収を行う業者への処理委託量</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</si>
  <si>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</si>
  <si>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このページは、印刷用ページですので、入力できません。入力はシート「表紙」にしてください。</t>
    <phoneticPr fontId="3"/>
  </si>
  <si>
    <t>提出者</t>
  </si>
  <si>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</si>
  <si>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自主管理事業登録番号</t>
    <rPh sb="0" eb="4">
      <t>ジシュカンリ</t>
    </rPh>
    <rPh sb="4" eb="6">
      <t>ジギョウ</t>
    </rPh>
    <rPh sb="6" eb="8">
      <t>トウロク</t>
    </rPh>
    <rPh sb="8" eb="10">
      <t>バンゴウ</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</si>
  <si>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</si>
  <si>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</si>
  <si>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</si>
  <si>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</si>
  <si>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</si>
  <si>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</si>
  <si>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</si>
  <si>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</si>
  <si>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</si>
  <si>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</si>
  <si>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</si>
  <si>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</si>
  <si>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</si>
  <si>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</si>
  <si>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</si>
  <si>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</si>
  <si>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</si>
  <si>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(10)</t>
  </si>
  <si>
    <t>＜業種限定がある産業廃棄物一覧＞</t>
    <rPh sb="1" eb="3">
      <t>ギョウシュ</t>
    </rPh>
    <rPh sb="3" eb="5">
      <t>ゲンテイ</t>
    </rPh>
    <rPh sb="8" eb="10">
      <t>サンギョウ</t>
    </rPh>
    <rPh sb="10" eb="13">
      <t>ハイキブツ</t>
    </rPh>
    <rPh sb="13" eb="15">
      <t>イチラン</t>
    </rPh>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</si>
  <si>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</si>
  <si>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産業廃棄物の種類</t>
    <phoneticPr fontId="3"/>
  </si>
  <si>
    <t>限定業種</t>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</si>
  <si>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</si>
  <si>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</si>
  <si>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</si>
  <si>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</si>
  <si>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 xml:space="preserve"> 繊維くず</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</si>
  <si>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</si>
  <si>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xml:space="preserve"> 動植物性残さ</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</si>
  <si>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</si>
  <si>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xml:space="preserve"> 動物系固形不要物</t>
    <phoneticPr fontId="3"/>
  </si>
  <si>
    <t>　と畜場において処分した獣畜、食鳥処理場において処理した食鳥に係る固形状の不要物</t>
    <phoneticPr fontId="3"/>
  </si>
  <si>
    <t xml:space="preserve"> 動物のふん尿</t>
    <phoneticPr fontId="3"/>
  </si>
  <si>
    <t>　畜産農業に係るものであって畜舎廃水を含む。</t>
    <phoneticPr fontId="3"/>
  </si>
  <si>
    <t xml:space="preserve"> 動物の死体</t>
    <phoneticPr fontId="3"/>
  </si>
  <si>
    <t>　畜産農業に係るものに限る。</t>
    <phoneticPr fontId="3"/>
  </si>
  <si>
    <t>※　「木くず」は、政令改正に伴い、平成20年4月1日から限定業種に「物品賃貸業」が加わり、全業種を対象とした「貨物の流通のために使用したパレットに係る木くず」も加わりました。</t>
    <phoneticPr fontId="3"/>
  </si>
  <si>
    <t>東京都新宿区中里町２９－３</t>
    <phoneticPr fontId="3"/>
  </si>
  <si>
    <t>株式会社加賀田組東京支店</t>
    <phoneticPr fontId="3"/>
  </si>
  <si>
    <t>株式会社加賀田組東京支店
執行役員支店長　後藤　和浩</t>
    <phoneticPr fontId="3"/>
  </si>
  <si>
    <t>０３－５２０６－５６６０</t>
    <phoneticPr fontId="3"/>
  </si>
  <si>
    <t>総合工事業</t>
    <phoneticPr fontId="3"/>
  </si>
  <si>
    <t>03-5206-5660</t>
    <phoneticPr fontId="3"/>
  </si>
  <si>
    <t>96人</t>
    <rPh sb="2" eb="3">
      <t>ニン</t>
    </rPh>
    <phoneticPr fontId="3"/>
  </si>
  <si>
    <t>○</t>
  </si>
  <si>
    <t>令和    7年    6月    23日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</si>
</sst>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88">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horizontal="left" wrapTex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Border="1" applyAlignment="1">
      <alignment vertical="center" wrapText="1"/>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0" fontId="0" fillId="0" borderId="86" xfId="0" applyBorder="1">
      <alignment vertical="center"/>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0" fontId="34" fillId="0" borderId="0" xfId="4" applyFont="1"/>
    <xf numFmtId="0" fontId="35" fillId="0" borderId="0" xfId="0" applyFont="1">
      <alignment vertical="center"/>
    </xf>
    <xf numFmtId="0" fontId="35" fillId="0" borderId="0" xfId="4" applyFont="1"/>
    <xf numFmtId="49" fontId="35"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6" fillId="0" borderId="0" xfId="4" applyFont="1" applyProtection="1">
      <protection hidden="1"/>
    </xf>
    <xf numFmtId="0" fontId="37" fillId="0" borderId="0" xfId="4" applyFont="1"/>
    <xf numFmtId="0" fontId="36" fillId="0" borderId="0" xfId="4" applyFont="1"/>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2"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7"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0" fontId="48" fillId="0" borderId="0" xfId="0" applyFont="1">
      <alignment vertical="center"/>
    </xf>
    <xf numFmtId="38" fontId="48" fillId="0" borderId="0" xfId="0" applyNumberFormat="1" applyFont="1">
      <alignment vertical="center"/>
    </xf>
    <xf numFmtId="38" fontId="49"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2" fillId="0" borderId="0" xfId="1" applyFont="1" applyAlignment="1">
      <alignment vertical="center"/>
    </xf>
    <xf numFmtId="38" fontId="42" fillId="0" borderId="0" xfId="1" applyFont="1" applyAlignment="1">
      <alignment vertical="center" wrapText="1"/>
    </xf>
    <xf numFmtId="177" fontId="4" fillId="4" borderId="23" xfId="1" applyNumberFormat="1" applyFont="1" applyFill="1" applyBorder="1" applyAlignment="1">
      <alignment horizontal="right" vertical="center"/>
    </xf>
    <xf numFmtId="0" fontId="4" fillId="0" borderId="15" xfId="4" applyFont="1" applyBorder="1" applyAlignment="1">
      <alignment vertical="center" wrapText="1"/>
    </xf>
    <xf numFmtId="0" fontId="4" fillId="0" borderId="0" xfId="4" applyFont="1" applyAlignment="1">
      <alignment horizont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4" fillId="0" borderId="1" xfId="4" applyFont="1" applyBorder="1" applyAlignment="1">
      <alignment horizontal="distributed" vertical="center"/>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38" fontId="4" fillId="0" borderId="15" xfId="1" applyFont="1" applyBorder="1" applyAlignment="1">
      <alignment vertical="center" wrapText="1"/>
    </xf>
    <xf numFmtId="38" fontId="15" fillId="0" borderId="0" xfId="1" applyFont="1" applyAlignment="1">
      <alignment vertical="center" wrapText="1"/>
    </xf>
    <xf numFmtId="38" fontId="4" fillId="0" borderId="13" xfId="1" applyFont="1" applyBorder="1" applyAlignment="1">
      <alignment vertical="center" wrapTex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38" fontId="4" fillId="0" borderId="39" xfId="1" applyFont="1" applyBorder="1" applyAlignment="1">
      <alignment vertical="center" wrapText="1"/>
    </xf>
    <xf numFmtId="38" fontId="7" fillId="0" borderId="33" xfId="1" applyFont="1" applyBorder="1" applyAlignment="1">
      <alignment vertical="top" wrapText="1"/>
    </xf>
    <xf numFmtId="38" fontId="7" fillId="0" borderId="0" xfId="1" applyFont="1" applyBorder="1" applyAlignment="1">
      <alignment vertical="top" wrapText="1"/>
    </xf>
    <xf numFmtId="38" fontId="4" fillId="0" borderId="0" xfId="1" applyFont="1" applyFill="1" applyAlignment="1">
      <alignment horizontal="right" vertical="center" shrinkToFit="1"/>
    </xf>
    <xf numFmtId="38" fontId="4" fillId="0" borderId="54" xfId="1" applyFont="1" applyBorder="1" applyAlignment="1">
      <alignment vertical="center" wrapText="1"/>
    </xf>
    <xf numFmtId="38" fontId="4" fillId="0" borderId="55" xfId="1" applyFont="1" applyBorder="1" applyAlignment="1">
      <alignment vertical="center" wrapText="1"/>
    </xf>
    <xf numFmtId="0" fontId="5" fillId="0" borderId="15" xfId="0" applyFont="1" applyBorder="1" applyAlignment="1">
      <alignment vertical="center" shrinkToFit="1"/>
    </xf>
    <xf numFmtId="0" fontId="5" fillId="0" borderId="13" xfId="0" applyFont="1" applyBorder="1" applyAlignment="1">
      <alignment vertical="center" shrinkToFit="1"/>
    </xf>
    <xf numFmtId="0" fontId="5" fillId="0" borderId="1" xfId="0" applyFont="1" applyBorder="1" applyAlignment="1">
      <alignment vertical="center" shrinkToFit="1"/>
    </xf>
    <xf numFmtId="0" fontId="5" fillId="0" borderId="110" xfId="0" applyFont="1" applyBorder="1" applyAlignment="1">
      <alignment vertical="center" shrinkToFit="1"/>
    </xf>
    <xf numFmtId="0" fontId="5" fillId="0" borderId="79" xfId="0" applyFont="1" applyBorder="1" applyAlignment="1">
      <alignment vertical="center" shrinkToFit="1"/>
    </xf>
    <xf numFmtId="0" fontId="4" fillId="0" borderId="1" xfId="0" applyFont="1" applyBorder="1">
      <alignment vertical="center"/>
    </xf>
    <xf numFmtId="177" fontId="4" fillId="0" borderId="23" xfId="1" applyNumberFormat="1" applyFont="1" applyFill="1" applyBorder="1" applyAlignment="1">
      <alignment horizontal="right" vertical="center"/>
    </xf>
    <xf numFmtId="0" fontId="4" fillId="0" borderId="15" xfId="4" applyFont="1" applyBorder="1" applyAlignment="1" applyProtection="1">
      <alignment vertical="center" wrapText="1"/>
      <protection locked="0"/>
    </xf>
    <xf numFmtId="38" fontId="51" fillId="0" borderId="0" xfId="1" applyFont="1" applyAlignment="1">
      <alignment vertical="center"/>
    </xf>
    <xf numFmtId="38" fontId="51" fillId="0" borderId="0" xfId="1" applyFont="1" applyFill="1" applyAlignment="1">
      <alignment horizontal="left" vertical="center"/>
    </xf>
    <xf numFmtId="38" fontId="1" fillId="0" borderId="0" xfId="1" applyFont="1" applyBorder="1" applyAlignment="1">
      <alignment vertical="center" textRotation="180" wrapText="1"/>
    </xf>
    <xf numFmtId="0" fontId="1" fillId="0" borderId="47" xfId="0" applyFont="1" applyBorder="1" applyAlignment="1">
      <alignment horizontal="center"/>
    </xf>
    <xf numFmtId="0" fontId="1" fillId="4" borderId="29" xfId="0" applyFont="1" applyFill="1" applyBorder="1" applyAlignment="1">
      <alignment horizontal="center" vertical="center"/>
    </xf>
    <xf numFmtId="38" fontId="1" fillId="0" borderId="0" xfId="1" applyFont="1" applyAlignment="1">
      <alignment vertical="top"/>
    </xf>
    <xf numFmtId="38" fontId="15" fillId="0" borderId="88" xfId="1" applyFont="1" applyBorder="1" applyAlignment="1">
      <alignment vertical="center" wrapText="1"/>
    </xf>
    <xf numFmtId="38" fontId="15" fillId="0" borderId="134" xfId="1" applyFont="1" applyBorder="1" applyAlignment="1">
      <alignment vertical="center" wrapText="1"/>
    </xf>
    <xf numFmtId="38" fontId="15" fillId="0" borderId="55" xfId="1" applyFont="1" applyBorder="1" applyAlignment="1"/>
    <xf numFmtId="38" fontId="15" fillId="0" borderId="0" xfId="1" applyFont="1" applyBorder="1" applyAlignment="1">
      <alignment vertical="center"/>
    </xf>
    <xf numFmtId="38" fontId="1" fillId="0" borderId="0" xfId="1" applyFont="1" applyAlignment="1">
      <alignment vertical="center" textRotation="180" wrapText="1"/>
    </xf>
    <xf numFmtId="38" fontId="15" fillId="0" borderId="0" xfId="1" applyFont="1" applyBorder="1" applyAlignment="1"/>
    <xf numFmtId="0" fontId="1" fillId="0" borderId="13" xfId="0" applyFont="1" applyBorder="1" applyAlignment="1" applyProtection="1">
      <alignment vertical="center" shrinkToFit="1"/>
      <protection locked="0"/>
    </xf>
    <xf numFmtId="0" fontId="1" fillId="0" borderId="1" xfId="4"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4" fillId="0" borderId="23" xfId="0" applyFont="1" applyBorder="1" applyAlignment="1" applyProtection="1">
      <alignment horizontal="center" vertical="center" wrapText="1"/>
      <protection locked="0"/>
    </xf>
    <xf numFmtId="0" fontId="45"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5"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5"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5" fillId="7" borderId="14" xfId="0" applyFont="1" applyFill="1" applyBorder="1" applyAlignment="1">
      <alignment horizontal="left" vertical="center"/>
    </xf>
    <xf numFmtId="0" fontId="45"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3" fillId="0" borderId="0" xfId="2" applyFont="1" applyAlignment="1">
      <alignment horizontal="left" vertical="center" wrapText="1" indent="2"/>
    </xf>
    <xf numFmtId="0" fontId="41"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5" fillId="0" borderId="1" xfId="0" applyFont="1" applyBorder="1" applyAlignment="1">
      <alignment horizontal="center" vertical="center"/>
    </xf>
    <xf numFmtId="0" fontId="45"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1" fillId="0" borderId="55"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0" borderId="58"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29" xfId="0" applyNumberFormat="1" applyFont="1" applyBorder="1" applyAlignment="1">
      <alignment horizontal="center" vertical="center" shrinkToFit="1"/>
    </xf>
    <xf numFmtId="0" fontId="1" fillId="0" borderId="126" xfId="0" applyFont="1" applyBorder="1" applyAlignment="1">
      <alignment horizontal="center"/>
    </xf>
    <xf numFmtId="0" fontId="0" fillId="0" borderId="47" xfId="0" applyBorder="1" applyAlignment="1">
      <alignment horizontal="center"/>
    </xf>
    <xf numFmtId="0" fontId="1"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1"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1"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1"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1" fillId="0" borderId="0" xfId="4" applyNumberFormat="1" applyFont="1" applyAlignment="1">
      <alignment horizontal="right"/>
    </xf>
    <xf numFmtId="58" fontId="1"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6" fillId="0" borderId="23" xfId="0" applyFont="1" applyBorder="1" applyAlignment="1">
      <alignment vertical="center" wrapText="1"/>
    </xf>
    <xf numFmtId="0" fontId="46" fillId="0" borderId="14" xfId="0" applyFont="1" applyBorder="1" applyAlignment="1">
      <alignment vertical="center" wrapText="1"/>
    </xf>
    <xf numFmtId="0" fontId="46"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51660" y="2194560"/>
          <a:ext cx="662940" cy="63246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44040" y="2186940"/>
          <a:ext cx="662940" cy="63246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44040" y="2186940"/>
          <a:ext cx="662940" cy="63246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44040" y="2179320"/>
          <a:ext cx="66294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44040" y="2202180"/>
          <a:ext cx="662940" cy="64008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44040" y="2202180"/>
          <a:ext cx="662940" cy="64008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44040" y="2186940"/>
          <a:ext cx="662940" cy="63246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44040" y="2186940"/>
          <a:ext cx="662940" cy="63246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44040" y="2179320"/>
          <a:ext cx="662940" cy="63246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44040" y="2194560"/>
          <a:ext cx="662940" cy="63246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44040" y="2179320"/>
          <a:ext cx="662940" cy="63246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44040" y="2217420"/>
          <a:ext cx="66294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44040" y="2202180"/>
          <a:ext cx="662940" cy="640080"/>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44040" y="2186940"/>
          <a:ext cx="662940" cy="63246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44040" y="2186940"/>
          <a:ext cx="662940" cy="63246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44040" y="2202180"/>
          <a:ext cx="662940" cy="64008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6" zoomScaleNormal="100" zoomScaleSheetLayoutView="100" workbookViewId="0">
      <selection activeCell="Q32" sqref="Q3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625" style="21" customWidth="1"/>
    <col min="7" max="7" width="6.625" style="21" customWidth="1"/>
    <col min="8" max="8" width="13.625" style="21" customWidth="1"/>
    <col min="9" max="9" width="5.625" style="21" customWidth="1"/>
    <col min="10" max="10" width="3.625" style="21" customWidth="1"/>
    <col min="11" max="11" width="10.625" style="21" customWidth="1"/>
    <col min="12" max="12" width="6.625" style="21" customWidth="1"/>
    <col min="13" max="13" width="7.625" style="21" customWidth="1"/>
    <col min="14" max="14" width="6.625" style="21" customWidth="1"/>
    <col min="15" max="15" width="7.625" style="21" customWidth="1"/>
    <col min="16" max="16" width="2.375" style="21" customWidth="1"/>
    <col min="17" max="18" width="9" style="21"/>
    <col min="19" max="19" width="10.625" style="21" customWidth="1"/>
    <col min="20" max="20" width="9" style="21"/>
    <col min="21" max="21" width="13.375" style="21" customWidth="1"/>
    <col min="22" max="27" width="9" style="21"/>
    <col min="28" max="28" width="33.625" style="21" customWidth="1"/>
    <col min="29" max="16384" width="9" style="21"/>
  </cols>
  <sheetData>
    <row r="2" spans="1:25" ht="13.5">
      <c r="C2" s="20" t="s">
        <v>0</v>
      </c>
    </row>
    <row r="3" spans="1:25" ht="13.5">
      <c r="C3" s="20" t="s">
        <v>1</v>
      </c>
    </row>
    <row r="4" spans="1:25" s="70" customFormat="1" ht="13.5">
      <c r="A4" s="69"/>
      <c r="B4" s="69"/>
      <c r="C4" s="20" t="s">
        <v>2</v>
      </c>
      <c r="E4" s="88"/>
    </row>
    <row r="5" spans="1:25" s="251" customFormat="1" ht="13.5">
      <c r="A5" s="249"/>
      <c r="B5" s="249"/>
      <c r="C5" s="254" t="s">
        <v>3</v>
      </c>
      <c r="E5" s="252"/>
    </row>
    <row r="6" spans="1:25" ht="13.5">
      <c r="C6" s="20"/>
    </row>
    <row r="7" spans="1:25" ht="13.5">
      <c r="C7" s="20" t="s">
        <v>4</v>
      </c>
      <c r="Q7" s="20"/>
    </row>
    <row r="8" spans="1:25" s="251" customFormat="1" ht="13.5">
      <c r="A8" s="249"/>
      <c r="B8" s="249"/>
      <c r="C8" s="254" t="s">
        <v>5</v>
      </c>
      <c r="D8" s="255"/>
      <c r="E8" s="255"/>
      <c r="F8" s="255"/>
      <c r="G8" s="256"/>
      <c r="H8" s="256"/>
      <c r="I8" s="256"/>
      <c r="J8" s="256"/>
      <c r="K8" s="256"/>
      <c r="L8" s="256"/>
      <c r="M8" s="256"/>
      <c r="N8" s="256"/>
      <c r="O8" s="256"/>
      <c r="P8" s="256"/>
      <c r="Q8" s="256"/>
      <c r="R8" s="256"/>
      <c r="W8" s="250"/>
      <c r="X8" s="250"/>
      <c r="Y8" s="253"/>
    </row>
    <row r="9" spans="1:25" s="251" customFormat="1" ht="13.5">
      <c r="A9" s="249"/>
      <c r="B9" s="249"/>
      <c r="C9" s="254"/>
      <c r="D9" s="254" t="s">
        <v>6</v>
      </c>
      <c r="E9" s="255"/>
      <c r="F9" s="255"/>
      <c r="G9" s="256"/>
      <c r="H9" s="256"/>
      <c r="I9" s="256"/>
      <c r="J9" s="256"/>
      <c r="K9" s="256"/>
      <c r="L9" s="256"/>
      <c r="M9" s="256"/>
      <c r="N9" s="256"/>
      <c r="O9" s="256"/>
      <c r="P9" s="256"/>
      <c r="Q9" s="256"/>
      <c r="R9" s="256"/>
      <c r="W9" s="250"/>
      <c r="X9" s="250"/>
      <c r="Y9" s="253"/>
    </row>
    <row r="10" spans="1:25" s="251" customFormat="1" ht="13.5">
      <c r="A10" s="249"/>
      <c r="B10" s="249"/>
      <c r="C10" s="256"/>
      <c r="D10" s="256"/>
      <c r="E10" s="254" t="s">
        <v>7</v>
      </c>
      <c r="F10" s="256"/>
      <c r="G10" s="256"/>
      <c r="H10" s="256"/>
      <c r="I10" s="256"/>
      <c r="J10" s="256"/>
      <c r="K10" s="256"/>
      <c r="L10" s="256"/>
      <c r="M10" s="256"/>
      <c r="N10" s="256"/>
      <c r="O10" s="256"/>
      <c r="P10" s="256"/>
      <c r="Q10" s="256"/>
      <c r="R10" s="256"/>
      <c r="W10" s="250"/>
      <c r="X10" s="250"/>
      <c r="Y10" s="253"/>
    </row>
    <row r="11" spans="1:25" ht="13.5">
      <c r="C11" s="254" t="s">
        <v>8</v>
      </c>
      <c r="D11" s="256"/>
      <c r="E11" s="256"/>
      <c r="F11" s="256"/>
      <c r="G11" s="256"/>
      <c r="H11" s="256"/>
      <c r="I11" s="256"/>
      <c r="J11" s="256"/>
      <c r="K11" s="256"/>
      <c r="L11" s="256"/>
      <c r="M11" s="256"/>
      <c r="N11" s="256"/>
      <c r="O11" s="256"/>
      <c r="P11" s="256"/>
      <c r="Q11" s="256"/>
      <c r="R11" s="256"/>
      <c r="W11" s="20"/>
      <c r="X11" s="20"/>
      <c r="Y11" s="243"/>
    </row>
    <row r="12" spans="1:25" ht="13.5">
      <c r="C12" s="254" t="s">
        <v>9</v>
      </c>
      <c r="D12" s="256"/>
      <c r="E12" s="256"/>
      <c r="F12" s="256"/>
      <c r="G12" s="256"/>
      <c r="H12" s="256"/>
      <c r="I12" s="256"/>
      <c r="J12" s="256"/>
      <c r="K12" s="256"/>
      <c r="L12" s="256"/>
      <c r="M12" s="256"/>
      <c r="N12" s="256"/>
      <c r="O12" s="256"/>
      <c r="P12" s="256"/>
      <c r="Q12" s="256"/>
      <c r="R12" s="256"/>
      <c r="W12" s="20"/>
      <c r="X12" s="20"/>
      <c r="Y12" s="243"/>
    </row>
    <row r="13" spans="1:25" ht="13.5">
      <c r="C13" s="254" t="s">
        <v>10</v>
      </c>
      <c r="D13" s="256"/>
      <c r="E13" s="256"/>
      <c r="F13" s="256"/>
      <c r="G13" s="256"/>
      <c r="H13" s="256"/>
      <c r="I13" s="256"/>
      <c r="J13" s="256"/>
      <c r="K13" s="256"/>
      <c r="L13" s="256"/>
      <c r="M13" s="256"/>
      <c r="N13" s="256"/>
      <c r="O13" s="256"/>
      <c r="P13" s="256"/>
      <c r="Q13" s="256"/>
      <c r="R13" s="256"/>
      <c r="X13" s="20"/>
      <c r="Y13" s="243"/>
    </row>
    <row r="14" spans="1:25" ht="13.5">
      <c r="C14" s="254"/>
      <c r="D14" s="256"/>
      <c r="E14" s="256"/>
      <c r="F14" s="256"/>
      <c r="G14" s="256"/>
      <c r="H14" s="256"/>
      <c r="I14" s="256"/>
      <c r="J14" s="256"/>
      <c r="K14" s="256"/>
      <c r="L14" s="256"/>
      <c r="M14" s="256"/>
      <c r="N14" s="256"/>
      <c r="O14" s="256"/>
      <c r="P14" s="256"/>
      <c r="Q14" s="256"/>
      <c r="R14" s="256"/>
      <c r="X14" s="20"/>
      <c r="Y14" s="243"/>
    </row>
    <row r="15" spans="1:25" ht="13.5">
      <c r="B15" s="69"/>
      <c r="C15" s="254" t="s">
        <v>11</v>
      </c>
      <c r="D15" s="257"/>
      <c r="E15" s="257"/>
      <c r="F15" s="256"/>
      <c r="G15" s="256"/>
      <c r="H15" s="256"/>
      <c r="I15" s="256"/>
      <c r="J15" s="256"/>
      <c r="K15" s="256"/>
      <c r="L15" s="256"/>
      <c r="M15" s="256"/>
      <c r="N15" s="256"/>
      <c r="O15" s="256"/>
      <c r="P15" s="256"/>
      <c r="Q15" s="256"/>
      <c r="R15" s="256"/>
      <c r="W15" s="20"/>
      <c r="X15" s="20"/>
      <c r="Y15" s="243"/>
    </row>
    <row r="16" spans="1:25" s="70" customFormat="1" ht="13.5">
      <c r="A16" s="69"/>
      <c r="B16" s="69"/>
      <c r="C16" s="254" t="s">
        <v>12</v>
      </c>
      <c r="D16" s="257"/>
      <c r="E16" s="257"/>
      <c r="F16" s="257"/>
      <c r="G16" s="257"/>
      <c r="H16" s="257"/>
      <c r="I16" s="257"/>
      <c r="J16" s="257"/>
      <c r="K16" s="257"/>
      <c r="L16" s="257"/>
      <c r="M16" s="257"/>
      <c r="N16" s="257"/>
      <c r="O16" s="257"/>
      <c r="P16" s="257"/>
      <c r="Q16" s="257"/>
      <c r="R16" s="257"/>
      <c r="W16" s="20"/>
      <c r="X16" s="247"/>
      <c r="Y16" s="247"/>
    </row>
    <row r="17" spans="1:25" ht="36.75" customHeight="1">
      <c r="C17" s="517" t="s">
        <v>13</v>
      </c>
      <c r="D17" s="518"/>
      <c r="E17" s="518"/>
      <c r="F17" s="518"/>
      <c r="G17" s="518"/>
      <c r="H17" s="518"/>
      <c r="I17" s="518"/>
      <c r="J17" s="518"/>
      <c r="K17" s="518"/>
      <c r="L17" s="518"/>
      <c r="M17" s="518"/>
      <c r="N17" s="518"/>
      <c r="O17" s="518"/>
      <c r="P17" s="518"/>
      <c r="Q17" s="518"/>
      <c r="R17" s="518"/>
      <c r="S17" s="248"/>
      <c r="T17" s="248"/>
      <c r="U17" s="248"/>
      <c r="V17" s="248"/>
      <c r="W17" s="248"/>
      <c r="X17" s="248"/>
      <c r="Y17" s="243"/>
    </row>
    <row r="19" spans="1:25" ht="13.5">
      <c r="C19" s="20" t="s">
        <v>14</v>
      </c>
      <c r="Q19" s="20"/>
      <c r="R19" s="20"/>
      <c r="S19" s="243"/>
    </row>
    <row r="20" spans="1:25" ht="13.5">
      <c r="C20" s="515"/>
      <c r="D20" s="516"/>
      <c r="E20" s="20" t="s">
        <v>15</v>
      </c>
      <c r="Q20" s="20"/>
      <c r="R20" s="243"/>
      <c r="S20" s="243"/>
    </row>
    <row r="21" spans="1:25" ht="13.5">
      <c r="C21" s="519" t="s">
        <v>16</v>
      </c>
      <c r="D21" s="520"/>
      <c r="E21" s="20" t="s">
        <v>17</v>
      </c>
      <c r="Q21" s="20"/>
      <c r="R21" s="243"/>
      <c r="S21" s="243"/>
    </row>
    <row r="22" spans="1:25" ht="13.5">
      <c r="C22" s="538" t="s">
        <v>18</v>
      </c>
      <c r="D22" s="539"/>
      <c r="E22" s="20" t="s">
        <v>19</v>
      </c>
      <c r="Q22" s="20"/>
      <c r="R22" s="243"/>
      <c r="S22" s="243"/>
    </row>
    <row r="23" spans="1:25" ht="13.5">
      <c r="C23" s="540" t="s">
        <v>20</v>
      </c>
      <c r="D23" s="541"/>
      <c r="E23" s="20" t="s">
        <v>21</v>
      </c>
      <c r="Q23" s="20"/>
      <c r="R23" s="20"/>
      <c r="S23" s="243"/>
    </row>
    <row r="24" spans="1:25" ht="13.5">
      <c r="C24" s="542" t="s">
        <v>22</v>
      </c>
      <c r="D24" s="543"/>
      <c r="E24" s="254" t="s">
        <v>23</v>
      </c>
      <c r="Q24" s="20"/>
      <c r="R24" s="20"/>
      <c r="S24" s="243"/>
    </row>
    <row r="25" spans="1:25" ht="13.5">
      <c r="E25" s="254" t="s">
        <v>24</v>
      </c>
      <c r="Q25" s="20"/>
      <c r="R25" s="20"/>
      <c r="S25" s="243"/>
    </row>
    <row r="26" spans="1:25" ht="14.25" thickBot="1">
      <c r="E26" s="346"/>
      <c r="O26" s="93" t="s">
        <v>25</v>
      </c>
      <c r="Q26" s="20"/>
      <c r="R26" s="20"/>
      <c r="S26" s="243"/>
    </row>
    <row r="27" spans="1:25" ht="13.5">
      <c r="A27" s="21">
        <v>14</v>
      </c>
      <c r="M27" s="521" t="s">
        <v>26</v>
      </c>
      <c r="N27" s="91" t="s">
        <v>27</v>
      </c>
      <c r="O27" s="92" t="s">
        <v>28</v>
      </c>
      <c r="Q27" s="20"/>
      <c r="R27" s="20"/>
      <c r="S27" s="243"/>
    </row>
    <row r="28" spans="1:25" ht="20.100000000000001" customHeight="1" thickBot="1">
      <c r="A28" s="22">
        <f>+R86</f>
        <v>0</v>
      </c>
      <c r="C28" s="21" t="s">
        <v>29</v>
      </c>
      <c r="M28" s="522"/>
      <c r="N28" s="217" t="s">
        <v>448</v>
      </c>
      <c r="O28" s="218" t="s">
        <v>30</v>
      </c>
      <c r="Q28" s="20"/>
      <c r="R28" s="20"/>
      <c r="S28" s="243"/>
    </row>
    <row r="29" spans="1:25" ht="13.5">
      <c r="C29" s="472" t="s">
        <v>31</v>
      </c>
      <c r="D29" s="473"/>
      <c r="E29" s="473"/>
      <c r="F29" s="473"/>
      <c r="G29" s="473"/>
      <c r="H29" s="473"/>
      <c r="I29" s="473"/>
      <c r="J29" s="473"/>
      <c r="K29" s="473"/>
      <c r="L29" s="473"/>
      <c r="M29" s="473"/>
      <c r="N29" s="473"/>
      <c r="O29" s="473"/>
      <c r="Q29" s="20"/>
      <c r="R29" s="20"/>
      <c r="S29" s="243"/>
    </row>
    <row r="30" spans="1:25" ht="13.5">
      <c r="C30" s="72"/>
      <c r="D30" s="73"/>
      <c r="E30" s="73"/>
      <c r="F30" s="73"/>
      <c r="G30" s="73"/>
      <c r="H30" s="73"/>
      <c r="I30" s="73"/>
      <c r="J30" s="73"/>
      <c r="K30" s="73"/>
      <c r="L30" s="73"/>
      <c r="M30" s="73"/>
      <c r="N30" s="73"/>
      <c r="O30" s="74"/>
      <c r="Q30" s="20"/>
      <c r="R30" s="20"/>
      <c r="S30" s="243"/>
      <c r="U30" s="85"/>
    </row>
    <row r="31" spans="1:25" ht="12" customHeight="1">
      <c r="C31" s="498" t="s">
        <v>32</v>
      </c>
      <c r="D31" s="499"/>
      <c r="E31" s="499"/>
      <c r="F31" s="499"/>
      <c r="G31" s="499"/>
      <c r="H31" s="499"/>
      <c r="I31" s="499"/>
      <c r="J31" s="499"/>
      <c r="K31" s="499"/>
      <c r="L31" s="499"/>
      <c r="M31" s="499"/>
      <c r="N31" s="499"/>
      <c r="O31" s="500"/>
      <c r="P31" s="20"/>
      <c r="Q31" s="20"/>
      <c r="S31" s="20"/>
      <c r="T31" s="20"/>
      <c r="U31" s="243"/>
    </row>
    <row r="32" spans="1:25" ht="12" customHeight="1">
      <c r="C32" s="501"/>
      <c r="D32" s="502"/>
      <c r="E32" s="502"/>
      <c r="F32" s="502"/>
      <c r="G32" s="502"/>
      <c r="H32" s="502"/>
      <c r="I32" s="502"/>
      <c r="J32" s="502"/>
      <c r="K32" s="502"/>
      <c r="L32" s="502"/>
      <c r="M32" s="502"/>
      <c r="N32" s="502"/>
      <c r="O32" s="503"/>
      <c r="Q32" s="20"/>
      <c r="R32" s="20"/>
      <c r="S32" s="243"/>
    </row>
    <row r="33" spans="1:19" ht="10.15" customHeight="1">
      <c r="C33" s="75"/>
      <c r="O33" s="76"/>
      <c r="Q33" s="20"/>
      <c r="R33" s="20"/>
      <c r="S33" s="20"/>
    </row>
    <row r="34" spans="1:19" ht="14.25">
      <c r="C34" s="75"/>
      <c r="L34" s="504" t="s">
        <v>449</v>
      </c>
      <c r="M34" s="505"/>
      <c r="N34" s="505"/>
      <c r="O34" s="506"/>
      <c r="Q34" s="20"/>
      <c r="R34" s="20"/>
      <c r="S34" s="20"/>
    </row>
    <row r="35" spans="1:19" ht="11.25" customHeight="1">
      <c r="C35" s="75"/>
      <c r="O35" s="77"/>
      <c r="Q35" s="20"/>
      <c r="R35" s="20"/>
      <c r="S35" s="20"/>
    </row>
    <row r="36" spans="1:19" ht="13.5">
      <c r="C36" s="536" t="s">
        <v>98</v>
      </c>
      <c r="D36" s="537"/>
      <c r="E36" s="537"/>
      <c r="F36" s="537"/>
      <c r="G36" s="243" t="s">
        <v>33</v>
      </c>
      <c r="O36" s="76"/>
      <c r="Q36" s="20"/>
      <c r="R36" s="20"/>
      <c r="S36" s="20"/>
    </row>
    <row r="37" spans="1:19" ht="13.5">
      <c r="C37" s="75"/>
      <c r="O37" s="76"/>
      <c r="Q37" s="20"/>
      <c r="R37" s="20"/>
      <c r="S37" s="243"/>
    </row>
    <row r="38" spans="1:19" ht="13.5">
      <c r="A38" s="22">
        <v>3</v>
      </c>
      <c r="C38" s="75"/>
      <c r="H38" s="397" t="s">
        <v>34</v>
      </c>
      <c r="I38" s="397"/>
      <c r="O38" s="76"/>
      <c r="Q38" s="20"/>
      <c r="R38" s="20"/>
      <c r="S38" s="243"/>
    </row>
    <row r="39" spans="1:19" ht="26.25" customHeight="1">
      <c r="C39" s="75"/>
      <c r="H39" s="23" t="s">
        <v>35</v>
      </c>
      <c r="I39" s="23"/>
      <c r="J39" s="495" t="s">
        <v>441</v>
      </c>
      <c r="K39" s="495"/>
      <c r="L39" s="496"/>
      <c r="M39" s="496"/>
      <c r="N39" s="496"/>
      <c r="O39" s="497"/>
      <c r="Q39" s="20"/>
      <c r="R39" s="20"/>
    </row>
    <row r="40" spans="1:19" ht="26.25" customHeight="1">
      <c r="C40" s="75"/>
      <c r="H40" s="23" t="s">
        <v>36</v>
      </c>
      <c r="I40" s="23"/>
      <c r="J40" s="495" t="s">
        <v>443</v>
      </c>
      <c r="K40" s="495"/>
      <c r="L40" s="496"/>
      <c r="M40" s="496"/>
      <c r="N40" s="496"/>
      <c r="O40" s="497"/>
    </row>
    <row r="41" spans="1:19">
      <c r="C41" s="75"/>
      <c r="J41" s="21" t="s">
        <v>37</v>
      </c>
      <c r="O41" s="76"/>
    </row>
    <row r="42" spans="1:19">
      <c r="C42" s="75"/>
      <c r="J42" s="24" t="s">
        <v>38</v>
      </c>
      <c r="K42" s="24"/>
      <c r="L42" s="548" t="s">
        <v>444</v>
      </c>
      <c r="M42" s="548"/>
      <c r="N42" s="548"/>
      <c r="O42" s="549"/>
    </row>
    <row r="43" spans="1:19">
      <c r="C43" s="75"/>
      <c r="J43" s="24"/>
      <c r="K43" s="24"/>
      <c r="O43" s="76"/>
    </row>
    <row r="44" spans="1:19" ht="8.25" customHeight="1">
      <c r="C44" s="75"/>
      <c r="O44" s="76"/>
    </row>
    <row r="45" spans="1:19" ht="30" customHeight="1">
      <c r="A45" s="22">
        <v>4</v>
      </c>
      <c r="C45" s="507" t="s">
        <v>39</v>
      </c>
      <c r="D45" s="508"/>
      <c r="E45" s="508"/>
      <c r="F45" s="508"/>
      <c r="G45" s="508"/>
      <c r="H45" s="508"/>
      <c r="I45" s="508"/>
      <c r="J45" s="508"/>
      <c r="K45" s="508"/>
      <c r="L45" s="508"/>
      <c r="M45" s="508"/>
      <c r="N45" s="508"/>
      <c r="O45" s="509"/>
    </row>
    <row r="46" spans="1:19">
      <c r="C46" s="78"/>
      <c r="D46" s="25"/>
      <c r="E46" s="25"/>
      <c r="F46" s="25"/>
      <c r="G46" s="25"/>
      <c r="H46" s="25"/>
      <c r="I46" s="25"/>
      <c r="J46" s="25"/>
      <c r="K46" s="25"/>
      <c r="L46" s="25"/>
      <c r="M46" s="25"/>
      <c r="N46" s="25"/>
      <c r="O46" s="79"/>
    </row>
    <row r="47" spans="1:19" ht="18" customHeight="1">
      <c r="C47" s="489" t="s">
        <v>40</v>
      </c>
      <c r="D47" s="526"/>
      <c r="E47" s="527"/>
      <c r="F47" s="531" t="s">
        <v>442</v>
      </c>
      <c r="G47" s="532"/>
      <c r="H47" s="533"/>
      <c r="I47" s="533"/>
      <c r="J47" s="533"/>
      <c r="K47" s="533"/>
      <c r="L47" s="533"/>
      <c r="M47" s="523" t="s">
        <v>41</v>
      </c>
      <c r="N47" s="524"/>
      <c r="O47" s="525"/>
    </row>
    <row r="48" spans="1:19" ht="18" customHeight="1">
      <c r="C48" s="528"/>
      <c r="D48" s="529"/>
      <c r="E48" s="530"/>
      <c r="F48" s="534"/>
      <c r="G48" s="535"/>
      <c r="H48" s="535"/>
      <c r="I48" s="535"/>
      <c r="J48" s="535"/>
      <c r="K48" s="535"/>
      <c r="L48" s="535"/>
      <c r="M48" s="510">
        <v>7030</v>
      </c>
      <c r="N48" s="511"/>
      <c r="O48" s="512"/>
    </row>
    <row r="49" spans="3:21" ht="18" customHeight="1">
      <c r="C49" s="489" t="s">
        <v>42</v>
      </c>
      <c r="D49" s="490"/>
      <c r="E49" s="491"/>
      <c r="F49" s="544" t="s">
        <v>441</v>
      </c>
      <c r="G49" s="545"/>
      <c r="H49" s="545"/>
      <c r="I49" s="545"/>
      <c r="J49" s="545"/>
      <c r="K49" s="545"/>
      <c r="L49" s="421" t="s">
        <v>43</v>
      </c>
      <c r="M49" s="347"/>
      <c r="N49" s="513" t="s">
        <v>446</v>
      </c>
      <c r="O49" s="514"/>
    </row>
    <row r="50" spans="3:21" ht="18" customHeight="1">
      <c r="C50" s="492"/>
      <c r="D50" s="493"/>
      <c r="E50" s="494"/>
      <c r="F50" s="546"/>
      <c r="G50" s="547"/>
      <c r="H50" s="547"/>
      <c r="I50" s="547"/>
      <c r="J50" s="547"/>
      <c r="K50" s="547"/>
      <c r="L50" s="348"/>
      <c r="M50" s="487"/>
      <c r="N50" s="488"/>
      <c r="O50" s="244"/>
    </row>
    <row r="51" spans="3:21" ht="26.25" customHeight="1">
      <c r="C51" s="161" t="s">
        <v>44</v>
      </c>
      <c r="D51" s="162"/>
      <c r="E51" s="162"/>
      <c r="F51" s="258"/>
      <c r="G51" s="258"/>
      <c r="H51" s="258"/>
      <c r="I51" s="258"/>
      <c r="J51" s="258"/>
      <c r="K51" s="258"/>
      <c r="L51" s="259"/>
      <c r="M51" s="260"/>
      <c r="N51" s="349"/>
      <c r="O51" s="261"/>
    </row>
    <row r="52" spans="3:21" ht="24" customHeight="1">
      <c r="C52" s="262"/>
      <c r="D52" s="272" t="s">
        <v>45</v>
      </c>
      <c r="E52" s="273" t="s">
        <v>46</v>
      </c>
      <c r="F52" s="448" t="s">
        <v>133</v>
      </c>
      <c r="G52" s="449"/>
      <c r="H52" s="449"/>
      <c r="I52" s="449"/>
      <c r="J52" s="30" t="s">
        <v>47</v>
      </c>
      <c r="K52" s="30"/>
      <c r="L52" s="450" t="s">
        <v>445</v>
      </c>
      <c r="M52" s="450"/>
      <c r="N52" s="451"/>
      <c r="O52" s="452"/>
    </row>
    <row r="53" spans="3:21" ht="22.5" customHeight="1">
      <c r="C53" s="263"/>
      <c r="D53" s="274" t="s">
        <v>48</v>
      </c>
      <c r="E53" s="275" t="s">
        <v>49</v>
      </c>
      <c r="F53" s="439" t="s">
        <v>50</v>
      </c>
      <c r="G53" s="440"/>
      <c r="H53" s="441"/>
      <c r="I53" s="439" t="s">
        <v>51</v>
      </c>
      <c r="J53" s="443"/>
      <c r="K53" s="453"/>
      <c r="L53" s="444"/>
      <c r="M53" s="445"/>
      <c r="N53" s="350" t="s">
        <v>52</v>
      </c>
      <c r="O53" s="351"/>
    </row>
    <row r="54" spans="3:21" ht="22.5" customHeight="1">
      <c r="C54" s="263"/>
      <c r="D54" s="262"/>
      <c r="E54" s="278"/>
      <c r="F54" s="439" t="s">
        <v>53</v>
      </c>
      <c r="G54" s="440"/>
      <c r="H54" s="441"/>
      <c r="I54" s="442" t="s">
        <v>54</v>
      </c>
      <c r="J54" s="443"/>
      <c r="K54" s="443"/>
      <c r="L54" s="444">
        <v>161</v>
      </c>
      <c r="M54" s="445"/>
      <c r="N54" s="350" t="s">
        <v>52</v>
      </c>
      <c r="O54" s="351"/>
    </row>
    <row r="55" spans="3:21" ht="22.5" customHeight="1">
      <c r="C55" s="263"/>
      <c r="D55" s="446" t="s">
        <v>55</v>
      </c>
      <c r="E55" s="447"/>
      <c r="F55" s="439" t="s">
        <v>56</v>
      </c>
      <c r="G55" s="440"/>
      <c r="H55" s="441"/>
      <c r="I55" s="442" t="s">
        <v>57</v>
      </c>
      <c r="J55" s="443"/>
      <c r="K55" s="443"/>
      <c r="L55" s="444"/>
      <c r="M55" s="445"/>
      <c r="N55" s="350" t="s">
        <v>58</v>
      </c>
      <c r="O55" s="351"/>
    </row>
    <row r="56" spans="3:21" ht="22.5" customHeight="1">
      <c r="C56" s="263"/>
      <c r="D56" s="446"/>
      <c r="E56" s="447"/>
      <c r="F56" s="439" t="s">
        <v>59</v>
      </c>
      <c r="G56" s="440"/>
      <c r="H56" s="441"/>
      <c r="I56" s="442" t="s">
        <v>60</v>
      </c>
      <c r="J56" s="443"/>
      <c r="K56" s="443"/>
      <c r="L56" s="444"/>
      <c r="M56" s="445"/>
      <c r="N56" s="350" t="s">
        <v>52</v>
      </c>
      <c r="O56" s="351"/>
    </row>
    <row r="57" spans="3:21" ht="26.25" customHeight="1">
      <c r="C57" s="263"/>
      <c r="D57" s="262"/>
      <c r="E57" s="278"/>
      <c r="F57" s="200" t="s">
        <v>61</v>
      </c>
      <c r="G57" s="264"/>
      <c r="H57" s="264"/>
      <c r="I57" s="264"/>
      <c r="J57" s="35"/>
      <c r="K57" s="35"/>
      <c r="L57" s="265"/>
      <c r="M57" s="265"/>
      <c r="N57" s="266"/>
      <c r="O57" s="267"/>
    </row>
    <row r="58" spans="3:21" ht="26.25" customHeight="1">
      <c r="C58" s="263"/>
      <c r="D58" s="283"/>
      <c r="E58" s="284"/>
      <c r="F58" s="458"/>
      <c r="G58" s="459"/>
      <c r="H58" s="459"/>
      <c r="I58" s="459"/>
      <c r="J58" s="459"/>
      <c r="K58" s="459"/>
      <c r="L58" s="459"/>
      <c r="M58" s="459"/>
      <c r="N58" s="459"/>
      <c r="O58" s="460"/>
    </row>
    <row r="59" spans="3:21" ht="26.25" customHeight="1">
      <c r="C59" s="268"/>
      <c r="D59" s="285" t="s">
        <v>62</v>
      </c>
      <c r="E59" s="286" t="s">
        <v>63</v>
      </c>
      <c r="F59" s="461" t="s">
        <v>447</v>
      </c>
      <c r="G59" s="462"/>
      <c r="H59" s="462"/>
      <c r="I59" s="462"/>
      <c r="J59" s="462"/>
      <c r="K59" s="462"/>
      <c r="L59" s="462"/>
      <c r="M59" s="462"/>
      <c r="N59" s="462"/>
      <c r="O59" s="463"/>
    </row>
    <row r="60" spans="3:21" ht="30" customHeight="1">
      <c r="C60" s="477" t="s">
        <v>64</v>
      </c>
      <c r="D60" s="478"/>
      <c r="E60" s="479"/>
      <c r="F60" s="480" t="s">
        <v>65</v>
      </c>
      <c r="G60" s="481"/>
      <c r="H60" s="481"/>
      <c r="I60" s="481"/>
      <c r="J60" s="481"/>
      <c r="K60" s="481"/>
      <c r="L60" s="481"/>
      <c r="M60" s="481"/>
      <c r="N60" s="481"/>
      <c r="O60" s="482"/>
      <c r="Q60" s="26"/>
    </row>
    <row r="61" spans="3:21" ht="18" customHeight="1">
      <c r="C61" s="161" t="s">
        <v>66</v>
      </c>
      <c r="D61" s="400"/>
      <c r="E61" s="162"/>
      <c r="F61" s="27"/>
      <c r="G61" s="27"/>
      <c r="H61" s="28"/>
      <c r="I61" s="28"/>
      <c r="J61" s="29"/>
      <c r="K61" s="29"/>
      <c r="L61" s="30"/>
      <c r="M61" s="30"/>
      <c r="N61" s="30"/>
      <c r="O61" s="31"/>
      <c r="Q61" s="26"/>
    </row>
    <row r="62" spans="3:21" ht="24.75" customHeight="1">
      <c r="C62" s="486"/>
      <c r="D62" s="483" t="s">
        <v>67</v>
      </c>
      <c r="E62" s="485"/>
      <c r="F62" s="485"/>
      <c r="G62" s="484"/>
      <c r="H62" s="483" t="s">
        <v>68</v>
      </c>
      <c r="I62" s="484"/>
      <c r="J62" s="483" t="s">
        <v>69</v>
      </c>
      <c r="K62" s="485"/>
      <c r="L62" s="484"/>
      <c r="M62" s="483" t="s">
        <v>70</v>
      </c>
      <c r="N62" s="485"/>
      <c r="O62" s="484"/>
      <c r="Q62" s="26"/>
    </row>
    <row r="63" spans="3:21" ht="24.75" customHeight="1">
      <c r="C63" s="486"/>
      <c r="D63" s="466" t="s">
        <v>71</v>
      </c>
      <c r="E63" s="467"/>
      <c r="F63" s="467"/>
      <c r="G63" s="468"/>
      <c r="H63" s="395">
        <f>+別紙!AA9</f>
        <v>1069</v>
      </c>
      <c r="I63" s="214" t="s">
        <v>72</v>
      </c>
      <c r="J63" s="469" t="s">
        <v>73</v>
      </c>
      <c r="K63" s="470"/>
      <c r="L63" s="471"/>
      <c r="M63" s="464">
        <f>+別紙!AA14</f>
        <v>1069</v>
      </c>
      <c r="N63" s="465"/>
      <c r="O63" s="398" t="s">
        <v>72</v>
      </c>
      <c r="P63" s="148"/>
      <c r="Q63" s="117"/>
      <c r="R63" s="117"/>
      <c r="S63" s="117"/>
      <c r="T63" s="117"/>
      <c r="U63" s="117"/>
    </row>
    <row r="64" spans="3:21" ht="24.75" customHeight="1">
      <c r="C64" s="486"/>
      <c r="D64" s="466" t="s">
        <v>74</v>
      </c>
      <c r="E64" s="467"/>
      <c r="F64" s="467"/>
      <c r="G64" s="468"/>
      <c r="H64" s="395" t="str">
        <f>+別紙!AA10</f>
        <v>0</v>
      </c>
      <c r="I64" s="214" t="s">
        <v>72</v>
      </c>
      <c r="J64" s="469" t="s">
        <v>75</v>
      </c>
      <c r="K64" s="470"/>
      <c r="L64" s="471"/>
      <c r="M64" s="464">
        <f>+別紙!AA15</f>
        <v>1069</v>
      </c>
      <c r="N64" s="465"/>
      <c r="O64" s="31" t="s">
        <v>72</v>
      </c>
      <c r="P64" s="454"/>
      <c r="Q64" s="455"/>
      <c r="R64" s="455"/>
      <c r="S64" s="455"/>
    </row>
    <row r="65" spans="1:22" ht="24.75" customHeight="1">
      <c r="C65" s="486"/>
      <c r="D65" s="466" t="s">
        <v>76</v>
      </c>
      <c r="E65" s="467"/>
      <c r="F65" s="467"/>
      <c r="G65" s="468"/>
      <c r="H65" s="395" t="str">
        <f>+別紙!AA11</f>
        <v>0</v>
      </c>
      <c r="I65" s="214" t="s">
        <v>72</v>
      </c>
      <c r="J65" s="466" t="s">
        <v>77</v>
      </c>
      <c r="K65" s="467"/>
      <c r="L65" s="468"/>
      <c r="M65" s="464">
        <f>+別紙!AA16</f>
        <v>1069</v>
      </c>
      <c r="N65" s="465"/>
      <c r="O65" s="396" t="s">
        <v>72</v>
      </c>
      <c r="P65" s="146"/>
      <c r="Q65" s="147"/>
      <c r="R65" s="147"/>
      <c r="S65" s="147"/>
    </row>
    <row r="66" spans="1:22" ht="24.75" customHeight="1">
      <c r="C66" s="399"/>
      <c r="D66" s="466" t="s">
        <v>78</v>
      </c>
      <c r="E66" s="467"/>
      <c r="F66" s="467"/>
      <c r="G66" s="468"/>
      <c r="H66" s="395" t="str">
        <f>+別紙!AA12</f>
        <v>0</v>
      </c>
      <c r="I66" s="214" t="s">
        <v>72</v>
      </c>
      <c r="J66" s="466" t="s">
        <v>79</v>
      </c>
      <c r="K66" s="467"/>
      <c r="L66" s="468"/>
      <c r="M66" s="464" t="str">
        <f>+別紙!AA17</f>
        <v>0</v>
      </c>
      <c r="N66" s="465"/>
      <c r="O66" s="396" t="s">
        <v>72</v>
      </c>
      <c r="P66" s="146"/>
      <c r="Q66" s="147"/>
      <c r="R66" s="147"/>
      <c r="S66" s="147"/>
    </row>
    <row r="67" spans="1:22" ht="24.75" customHeight="1">
      <c r="C67" s="352"/>
      <c r="D67" s="466" t="s">
        <v>80</v>
      </c>
      <c r="E67" s="467"/>
      <c r="F67" s="467"/>
      <c r="G67" s="468"/>
      <c r="H67" s="395" t="str">
        <f>+別紙!AA13</f>
        <v>0</v>
      </c>
      <c r="I67" s="214" t="s">
        <v>72</v>
      </c>
      <c r="J67" s="466" t="s">
        <v>81</v>
      </c>
      <c r="K67" s="467"/>
      <c r="L67" s="468"/>
      <c r="M67" s="464" t="str">
        <f>+別紙!AA18</f>
        <v>0</v>
      </c>
      <c r="N67" s="465"/>
      <c r="O67" s="396" t="s">
        <v>72</v>
      </c>
      <c r="P67" s="146"/>
      <c r="Q67" s="147"/>
      <c r="R67" s="147"/>
      <c r="S67" s="147"/>
    </row>
    <row r="68" spans="1:22" ht="24" customHeight="1">
      <c r="C68" s="474" t="s">
        <v>82</v>
      </c>
      <c r="D68" s="475"/>
      <c r="E68" s="476"/>
      <c r="F68" s="27"/>
      <c r="G68" s="27"/>
      <c r="H68" s="28"/>
      <c r="I68" s="28"/>
      <c r="J68" s="29"/>
      <c r="K68" s="29"/>
      <c r="L68" s="30"/>
      <c r="M68" s="30"/>
      <c r="N68" s="30"/>
      <c r="O68" s="31"/>
    </row>
    <row r="69" spans="1:22" ht="10.15" customHeight="1">
      <c r="C69" s="353"/>
      <c r="D69" s="354"/>
      <c r="E69" s="354"/>
      <c r="F69" s="32"/>
      <c r="G69" s="32"/>
      <c r="H69" s="33"/>
      <c r="I69" s="33"/>
      <c r="J69" s="34"/>
      <c r="K69" s="34"/>
      <c r="L69" s="35"/>
      <c r="M69" s="35"/>
      <c r="N69" s="35"/>
      <c r="O69" s="33"/>
    </row>
    <row r="70" spans="1:22" ht="15" customHeight="1">
      <c r="C70" s="472" t="s">
        <v>83</v>
      </c>
      <c r="D70" s="473"/>
      <c r="E70" s="473"/>
      <c r="F70" s="473"/>
      <c r="G70" s="473"/>
      <c r="H70" s="473"/>
      <c r="I70" s="473"/>
      <c r="J70" s="473"/>
      <c r="K70" s="473"/>
      <c r="L70" s="473"/>
      <c r="M70" s="473"/>
      <c r="N70" s="473"/>
      <c r="O70" s="473"/>
    </row>
    <row r="71" spans="1:22" ht="13.5">
      <c r="C71" s="200" t="s">
        <v>84</v>
      </c>
      <c r="D71" s="354"/>
      <c r="E71" s="354"/>
      <c r="F71" s="32"/>
      <c r="G71" s="32"/>
      <c r="H71" s="33"/>
      <c r="I71" s="33"/>
      <c r="J71" s="34"/>
      <c r="K71" s="34"/>
      <c r="L71" s="35"/>
      <c r="M71" s="35"/>
      <c r="N71" s="35"/>
      <c r="O71" s="201"/>
    </row>
    <row r="72" spans="1:22" ht="15" customHeight="1">
      <c r="A72" s="22">
        <v>11</v>
      </c>
      <c r="C72" s="355"/>
      <c r="D72" s="203"/>
      <c r="E72" s="203"/>
      <c r="F72" s="203"/>
      <c r="G72" s="203"/>
      <c r="H72" s="203"/>
      <c r="I72" s="203"/>
      <c r="J72" s="203"/>
      <c r="K72" s="203"/>
      <c r="L72" s="203"/>
      <c r="M72" s="203"/>
      <c r="N72" s="203"/>
      <c r="O72" s="204"/>
    </row>
    <row r="73" spans="1:22" ht="15" customHeight="1">
      <c r="C73" s="164">
        <v>1</v>
      </c>
      <c r="D73" s="456" t="s">
        <v>85</v>
      </c>
      <c r="E73" s="456"/>
      <c r="F73" s="456"/>
      <c r="G73" s="456"/>
      <c r="H73" s="456"/>
      <c r="I73" s="456"/>
      <c r="J73" s="456"/>
      <c r="K73" s="456"/>
      <c r="L73" s="456"/>
      <c r="M73" s="456"/>
      <c r="N73" s="456"/>
      <c r="O73" s="457"/>
    </row>
    <row r="74" spans="1:22" ht="15" customHeight="1">
      <c r="C74" s="164">
        <v>2</v>
      </c>
      <c r="D74" s="456" t="s">
        <v>86</v>
      </c>
      <c r="E74" s="456"/>
      <c r="F74" s="456"/>
      <c r="G74" s="456"/>
      <c r="H74" s="456"/>
      <c r="I74" s="456"/>
      <c r="J74" s="456"/>
      <c r="K74" s="456"/>
      <c r="L74" s="456"/>
      <c r="M74" s="456"/>
      <c r="N74" s="456"/>
      <c r="O74" s="457"/>
    </row>
    <row r="75" spans="1:22" ht="15" customHeight="1">
      <c r="C75" s="164"/>
      <c r="D75" s="456" t="s">
        <v>87</v>
      </c>
      <c r="E75" s="456"/>
      <c r="F75" s="456"/>
      <c r="G75" s="456"/>
      <c r="H75" s="456"/>
      <c r="I75" s="456"/>
      <c r="J75" s="456"/>
      <c r="K75" s="456"/>
      <c r="L75" s="456"/>
      <c r="M75" s="456"/>
      <c r="N75" s="456"/>
      <c r="O75" s="457"/>
    </row>
    <row r="76" spans="1:22" ht="41.25" customHeight="1">
      <c r="C76" s="164"/>
      <c r="D76" s="456" t="s">
        <v>88</v>
      </c>
      <c r="E76" s="456"/>
      <c r="F76" s="456"/>
      <c r="G76" s="456"/>
      <c r="H76" s="456"/>
      <c r="I76" s="456"/>
      <c r="J76" s="456"/>
      <c r="K76" s="456"/>
      <c r="L76" s="456"/>
      <c r="M76" s="456"/>
      <c r="N76" s="456"/>
      <c r="O76" s="457"/>
    </row>
    <row r="77" spans="1:22" ht="28.15" customHeight="1">
      <c r="A77" s="21"/>
      <c r="B77" s="21"/>
      <c r="C77" s="164">
        <v>3</v>
      </c>
      <c r="D77" s="456" t="s">
        <v>89</v>
      </c>
      <c r="E77" s="456"/>
      <c r="F77" s="456"/>
      <c r="G77" s="456"/>
      <c r="H77" s="456"/>
      <c r="I77" s="456"/>
      <c r="J77" s="456"/>
      <c r="K77" s="456"/>
      <c r="L77" s="456"/>
      <c r="M77" s="456"/>
      <c r="N77" s="456"/>
      <c r="O77" s="457"/>
    </row>
    <row r="78" spans="1:22" ht="28.15" customHeight="1">
      <c r="A78" s="21"/>
      <c r="B78" s="21"/>
      <c r="C78" s="164">
        <v>4</v>
      </c>
      <c r="D78" s="456" t="s">
        <v>90</v>
      </c>
      <c r="E78" s="456"/>
      <c r="F78" s="456"/>
      <c r="G78" s="456"/>
      <c r="H78" s="456"/>
      <c r="I78" s="456"/>
      <c r="J78" s="456"/>
      <c r="K78" s="456"/>
      <c r="L78" s="456"/>
      <c r="M78" s="456"/>
      <c r="N78" s="456"/>
      <c r="O78" s="457"/>
    </row>
    <row r="79" spans="1:22" ht="15" customHeight="1">
      <c r="A79" s="21"/>
      <c r="B79" s="21"/>
      <c r="C79" s="164"/>
      <c r="D79" s="165" t="s">
        <v>91</v>
      </c>
      <c r="E79" s="456" t="s">
        <v>92</v>
      </c>
      <c r="F79" s="456"/>
      <c r="G79" s="456"/>
      <c r="H79" s="456"/>
      <c r="I79" s="456"/>
      <c r="J79" s="456"/>
      <c r="K79" s="456"/>
      <c r="L79" s="456"/>
      <c r="M79" s="456"/>
      <c r="N79" s="456"/>
      <c r="O79" s="457"/>
    </row>
    <row r="80" spans="1:22" ht="15" customHeight="1">
      <c r="A80" s="21"/>
      <c r="B80" s="21"/>
      <c r="C80" s="164"/>
      <c r="D80" s="165" t="s">
        <v>93</v>
      </c>
      <c r="E80" s="456" t="s">
        <v>94</v>
      </c>
      <c r="F80" s="456"/>
      <c r="G80" s="456"/>
      <c r="H80" s="456"/>
      <c r="I80" s="456"/>
      <c r="J80" s="456"/>
      <c r="K80" s="456"/>
      <c r="L80" s="456"/>
      <c r="M80" s="456"/>
      <c r="N80" s="456"/>
      <c r="O80" s="457"/>
      <c r="Q80" s="230" t="s">
        <v>95</v>
      </c>
      <c r="U80"/>
      <c r="V80"/>
    </row>
    <row r="81" spans="1:28" ht="15" customHeight="1">
      <c r="A81" s="21"/>
      <c r="B81" s="21"/>
      <c r="C81" s="164"/>
      <c r="D81" s="165" t="s">
        <v>96</v>
      </c>
      <c r="E81" s="456" t="s">
        <v>97</v>
      </c>
      <c r="F81" s="456"/>
      <c r="G81" s="456"/>
      <c r="H81" s="456"/>
      <c r="I81" s="456"/>
      <c r="J81" s="456"/>
      <c r="K81" s="456"/>
      <c r="L81" s="456"/>
      <c r="M81" s="456"/>
      <c r="N81" s="456"/>
      <c r="O81" s="457"/>
      <c r="Q81" s="230" t="s">
        <v>98</v>
      </c>
      <c r="R81" s="1"/>
      <c r="T81" s="2"/>
      <c r="U81" s="2"/>
    </row>
    <row r="82" spans="1:28" ht="15" customHeight="1">
      <c r="A82" s="21"/>
      <c r="B82" s="21"/>
      <c r="C82" s="164"/>
      <c r="D82" s="165" t="s">
        <v>99</v>
      </c>
      <c r="E82" s="456" t="s">
        <v>100</v>
      </c>
      <c r="F82" s="456"/>
      <c r="G82" s="456"/>
      <c r="H82" s="456"/>
      <c r="I82" s="456"/>
      <c r="J82" s="456"/>
      <c r="K82" s="456"/>
      <c r="L82" s="456"/>
      <c r="M82" s="456"/>
      <c r="N82" s="456"/>
      <c r="O82" s="457"/>
      <c r="Q82" s="230" t="s">
        <v>101</v>
      </c>
      <c r="R82" s="1"/>
      <c r="T82" s="2"/>
      <c r="U82" s="2"/>
    </row>
    <row r="83" spans="1:28" ht="15" customHeight="1">
      <c r="A83" s="21"/>
      <c r="B83" s="21"/>
      <c r="C83" s="164"/>
      <c r="D83" s="165" t="s">
        <v>102</v>
      </c>
      <c r="E83" s="456" t="s">
        <v>103</v>
      </c>
      <c r="F83" s="456"/>
      <c r="G83" s="456"/>
      <c r="H83" s="456"/>
      <c r="I83" s="456"/>
      <c r="J83" s="456"/>
      <c r="K83" s="456"/>
      <c r="L83" s="456"/>
      <c r="M83" s="456"/>
      <c r="N83" s="456"/>
      <c r="O83" s="457"/>
      <c r="Q83" s="230" t="s">
        <v>104</v>
      </c>
      <c r="T83" s="2"/>
      <c r="U83" s="2"/>
    </row>
    <row r="84" spans="1:28" ht="15" customHeight="1">
      <c r="A84" s="21"/>
      <c r="B84" s="21"/>
      <c r="C84" s="164"/>
      <c r="D84" s="165" t="s">
        <v>105</v>
      </c>
      <c r="E84" s="456" t="s">
        <v>106</v>
      </c>
      <c r="F84" s="456"/>
      <c r="G84" s="456"/>
      <c r="H84" s="456"/>
      <c r="I84" s="456"/>
      <c r="J84" s="456"/>
      <c r="K84" s="456"/>
      <c r="L84" s="456"/>
      <c r="M84" s="456"/>
      <c r="N84" s="456"/>
      <c r="O84" s="457"/>
      <c r="Q84" s="230" t="s">
        <v>107</v>
      </c>
      <c r="T84" s="2"/>
      <c r="U84" s="2"/>
    </row>
    <row r="85" spans="1:28" ht="15" customHeight="1">
      <c r="A85" s="21"/>
      <c r="B85" s="21"/>
      <c r="C85" s="164"/>
      <c r="D85" s="165" t="s">
        <v>108</v>
      </c>
      <c r="E85" s="456" t="s">
        <v>109</v>
      </c>
      <c r="F85" s="456"/>
      <c r="G85" s="456"/>
      <c r="H85" s="456"/>
      <c r="I85" s="456"/>
      <c r="J85" s="456"/>
      <c r="K85" s="456"/>
      <c r="L85" s="456"/>
      <c r="M85" s="456"/>
      <c r="N85" s="456"/>
      <c r="O85" s="457"/>
      <c r="R85" s="38"/>
      <c r="T85" s="2"/>
      <c r="U85" s="2"/>
    </row>
    <row r="86" spans="1:28" ht="15" customHeight="1">
      <c r="A86" s="21"/>
      <c r="B86" s="21"/>
      <c r="C86" s="164"/>
      <c r="D86" s="165" t="s">
        <v>110</v>
      </c>
      <c r="E86" s="456" t="s">
        <v>111</v>
      </c>
      <c r="F86" s="456"/>
      <c r="G86" s="456"/>
      <c r="H86" s="456"/>
      <c r="I86" s="456"/>
      <c r="J86" s="456"/>
      <c r="K86" s="456"/>
      <c r="L86" s="456"/>
      <c r="M86" s="456"/>
      <c r="N86" s="456"/>
      <c r="O86" s="457"/>
      <c r="Q86" s="24"/>
      <c r="R86" s="24"/>
      <c r="S86" s="24"/>
      <c r="T86" s="24"/>
      <c r="U86" s="24"/>
      <c r="V86" s="24"/>
      <c r="W86" s="24"/>
      <c r="X86" s="24"/>
      <c r="Y86" s="24"/>
      <c r="Z86" s="24"/>
    </row>
    <row r="87" spans="1:28" ht="15" customHeight="1">
      <c r="A87" s="21"/>
      <c r="B87" s="21"/>
      <c r="C87" s="164"/>
      <c r="D87" s="165" t="s">
        <v>112</v>
      </c>
      <c r="E87" s="456" t="s">
        <v>113</v>
      </c>
      <c r="F87" s="456"/>
      <c r="G87" s="456"/>
      <c r="H87" s="456"/>
      <c r="I87" s="456"/>
      <c r="J87" s="456"/>
      <c r="K87" s="456"/>
      <c r="L87" s="456"/>
      <c r="M87" s="456"/>
      <c r="N87" s="456"/>
      <c r="O87" s="457"/>
      <c r="Q87" s="210"/>
      <c r="R87" s="210"/>
      <c r="S87" s="210"/>
      <c r="T87" s="210"/>
      <c r="U87" s="210"/>
      <c r="V87" s="210"/>
      <c r="W87" s="210"/>
      <c r="X87" s="210"/>
      <c r="Y87" s="210"/>
      <c r="Z87" s="210"/>
      <c r="AA87"/>
    </row>
    <row r="88" spans="1:28" ht="15" customHeight="1">
      <c r="A88" s="21"/>
      <c r="B88" s="21"/>
      <c r="C88" s="164"/>
      <c r="D88" s="165" t="s">
        <v>114</v>
      </c>
      <c r="E88" s="456" t="s">
        <v>115</v>
      </c>
      <c r="F88" s="456"/>
      <c r="G88" s="456"/>
      <c r="H88" s="456"/>
      <c r="I88" s="456"/>
      <c r="J88" s="456"/>
      <c r="K88" s="456"/>
      <c r="L88" s="456"/>
      <c r="M88" s="456"/>
      <c r="N88" s="456"/>
      <c r="O88" s="457"/>
      <c r="Q88" s="3"/>
      <c r="R88" s="3"/>
      <c r="S88" s="3"/>
      <c r="T88" s="3"/>
      <c r="U88" s="3"/>
      <c r="V88" s="3"/>
      <c r="W88" s="3"/>
      <c r="X88" s="3"/>
      <c r="Y88" s="3"/>
      <c r="AA88" s="87"/>
    </row>
    <row r="89" spans="1:28" ht="28.15" customHeight="1">
      <c r="A89" s="21"/>
      <c r="B89" s="21"/>
      <c r="C89" s="164"/>
      <c r="D89" s="165" t="s">
        <v>116</v>
      </c>
      <c r="E89" s="456" t="s">
        <v>117</v>
      </c>
      <c r="F89" s="456"/>
      <c r="G89" s="456"/>
      <c r="H89" s="456"/>
      <c r="I89" s="456"/>
      <c r="J89" s="456"/>
      <c r="K89" s="456"/>
      <c r="L89" s="456"/>
      <c r="M89" s="456"/>
      <c r="N89" s="456"/>
      <c r="O89" s="457"/>
      <c r="Q89" s="3"/>
      <c r="R89" s="3"/>
      <c r="S89" s="3"/>
      <c r="T89" s="3"/>
      <c r="U89" s="87"/>
      <c r="V89" s="3"/>
      <c r="W89" s="3"/>
      <c r="X89" s="3"/>
      <c r="Y89" s="3"/>
      <c r="AA89" s="87"/>
    </row>
    <row r="90" spans="1:28" ht="15" customHeight="1">
      <c r="A90" s="21"/>
      <c r="B90" s="21"/>
      <c r="C90" s="164"/>
      <c r="D90" s="165" t="s">
        <v>118</v>
      </c>
      <c r="E90" s="456" t="s">
        <v>119</v>
      </c>
      <c r="F90" s="456"/>
      <c r="G90" s="456"/>
      <c r="H90" s="456"/>
      <c r="I90" s="456"/>
      <c r="J90" s="456"/>
      <c r="K90" s="456"/>
      <c r="L90" s="456"/>
      <c r="M90" s="456"/>
      <c r="N90" s="456"/>
      <c r="O90" s="457"/>
      <c r="Q90" s="87"/>
      <c r="R90" s="3"/>
      <c r="S90" s="3"/>
      <c r="T90" s="3"/>
      <c r="U90" s="3"/>
      <c r="V90" s="3"/>
      <c r="W90" s="3"/>
      <c r="X90" s="3"/>
      <c r="Y90" s="3"/>
      <c r="AA90" s="87"/>
      <c r="AB90" s="211"/>
    </row>
    <row r="91" spans="1:28" ht="28.15" customHeight="1">
      <c r="A91" s="21"/>
      <c r="B91" s="21"/>
      <c r="C91" s="164"/>
      <c r="D91" s="165" t="s">
        <v>120</v>
      </c>
      <c r="E91" s="456" t="s">
        <v>121</v>
      </c>
      <c r="F91" s="456"/>
      <c r="G91" s="456"/>
      <c r="H91" s="456"/>
      <c r="I91" s="456"/>
      <c r="J91" s="456"/>
      <c r="K91" s="456"/>
      <c r="L91" s="456"/>
      <c r="M91" s="456"/>
      <c r="N91" s="456"/>
      <c r="O91" s="457"/>
      <c r="Q91" s="3"/>
      <c r="R91" s="3"/>
      <c r="S91" s="3"/>
      <c r="T91" s="3"/>
      <c r="U91" s="87"/>
      <c r="V91" s="3"/>
      <c r="W91" s="3"/>
      <c r="X91" s="3"/>
      <c r="Y91" s="3"/>
      <c r="Z91" s="3"/>
      <c r="AA91" s="87"/>
    </row>
    <row r="92" spans="1:28" ht="28.15" customHeight="1">
      <c r="A92" s="21"/>
      <c r="B92" s="21"/>
      <c r="C92" s="164"/>
      <c r="D92" s="165" t="s">
        <v>122</v>
      </c>
      <c r="E92" s="456" t="s">
        <v>123</v>
      </c>
      <c r="F92" s="456"/>
      <c r="G92" s="456"/>
      <c r="H92" s="456"/>
      <c r="I92" s="456"/>
      <c r="J92" s="456"/>
      <c r="K92" s="456"/>
      <c r="L92" s="456"/>
      <c r="M92" s="456"/>
      <c r="N92" s="456"/>
      <c r="O92" s="457"/>
      <c r="Q92" s="3"/>
      <c r="R92" s="3"/>
      <c r="S92" s="3"/>
      <c r="T92" s="3"/>
      <c r="U92" s="3"/>
      <c r="V92" s="3"/>
      <c r="W92" s="3"/>
      <c r="X92" s="3"/>
      <c r="Y92" s="3"/>
      <c r="Z92" s="3"/>
      <c r="AA92" s="3"/>
    </row>
    <row r="93" spans="1:28" ht="28.15" customHeight="1">
      <c r="A93" s="21"/>
      <c r="B93" s="21"/>
      <c r="C93" s="164">
        <v>5</v>
      </c>
      <c r="D93" s="456" t="s">
        <v>124</v>
      </c>
      <c r="E93" s="456"/>
      <c r="F93" s="456"/>
      <c r="G93" s="456"/>
      <c r="H93" s="456"/>
      <c r="I93" s="456"/>
      <c r="J93" s="456"/>
      <c r="K93" s="456"/>
      <c r="L93" s="456"/>
      <c r="M93" s="456"/>
      <c r="N93" s="456"/>
      <c r="O93" s="457"/>
      <c r="Q93" s="3"/>
      <c r="R93" s="3"/>
      <c r="S93" s="3"/>
      <c r="T93" s="3"/>
      <c r="U93" s="3"/>
      <c r="V93" s="3"/>
      <c r="W93" s="3"/>
      <c r="X93" s="3"/>
      <c r="Y93" s="3"/>
      <c r="Z93" s="3"/>
      <c r="AA93" s="3"/>
    </row>
    <row r="94" spans="1:28" ht="15" customHeight="1">
      <c r="A94" s="21"/>
      <c r="B94" s="21"/>
      <c r="C94" s="164">
        <v>6</v>
      </c>
      <c r="D94" s="456" t="s">
        <v>125</v>
      </c>
      <c r="E94" s="456"/>
      <c r="F94" s="456"/>
      <c r="G94" s="456"/>
      <c r="H94" s="456"/>
      <c r="I94" s="456"/>
      <c r="J94" s="456"/>
      <c r="K94" s="456"/>
      <c r="L94" s="456"/>
      <c r="M94" s="456"/>
      <c r="N94" s="456"/>
      <c r="O94" s="457"/>
      <c r="Q94"/>
      <c r="R94"/>
      <c r="S94"/>
      <c r="T94"/>
      <c r="U94"/>
      <c r="V94"/>
      <c r="W94"/>
      <c r="X94"/>
      <c r="Y94"/>
      <c r="Z94"/>
    </row>
    <row r="95" spans="1:28" ht="13.15" customHeight="1">
      <c r="C95" s="166"/>
      <c r="D95" s="36"/>
      <c r="E95" s="36"/>
      <c r="F95" s="36"/>
      <c r="G95" s="36"/>
      <c r="H95" s="36"/>
      <c r="I95" s="36"/>
      <c r="J95" s="36"/>
      <c r="K95" s="36"/>
      <c r="L95" s="36"/>
      <c r="M95" s="36"/>
      <c r="N95" s="36"/>
      <c r="O95" s="37"/>
      <c r="Q95" s="231" t="s">
        <v>126</v>
      </c>
      <c r="R95" s="231" t="s">
        <v>127</v>
      </c>
      <c r="S95"/>
      <c r="T95"/>
      <c r="U95"/>
      <c r="V95"/>
      <c r="W95"/>
      <c r="X95"/>
      <c r="Y95"/>
      <c r="Z95"/>
    </row>
    <row r="96" spans="1:28" ht="13.5">
      <c r="Q96" s="231" t="s">
        <v>128</v>
      </c>
      <c r="R96" s="233" t="s">
        <v>129</v>
      </c>
      <c r="S96"/>
      <c r="T96"/>
      <c r="U96"/>
      <c r="V96"/>
      <c r="W96"/>
      <c r="X96"/>
      <c r="Y96"/>
      <c r="Z96"/>
    </row>
    <row r="97" spans="17:26" ht="13.5">
      <c r="Q97" s="231"/>
      <c r="R97"/>
      <c r="S97"/>
      <c r="T97"/>
      <c r="U97"/>
      <c r="V97"/>
      <c r="W97"/>
      <c r="X97"/>
      <c r="Y97"/>
      <c r="Z97"/>
    </row>
    <row r="98" spans="17:26" ht="13.5">
      <c r="Q98" s="231" t="s">
        <v>130</v>
      </c>
      <c r="R98"/>
    </row>
    <row r="99" spans="17:26" ht="13.5">
      <c r="Q99" s="231" t="s">
        <v>131</v>
      </c>
      <c r="R99"/>
    </row>
    <row r="100" spans="17:26" ht="13.5">
      <c r="Q100" s="231" t="s">
        <v>132</v>
      </c>
      <c r="R100"/>
    </row>
    <row r="101" spans="17:26" ht="13.5">
      <c r="Q101" s="231" t="s">
        <v>133</v>
      </c>
      <c r="R101"/>
    </row>
    <row r="102" spans="17:26" ht="13.5">
      <c r="Q102" s="231" t="s">
        <v>134</v>
      </c>
      <c r="R102"/>
    </row>
    <row r="103" spans="17:26" ht="13.5">
      <c r="Q103" s="231" t="s">
        <v>135</v>
      </c>
    </row>
    <row r="104" spans="17:26" ht="13.5">
      <c r="Q104" s="231" t="s">
        <v>136</v>
      </c>
    </row>
    <row r="105" spans="17:26" ht="13.5">
      <c r="Q105" s="231" t="s">
        <v>137</v>
      </c>
    </row>
    <row r="106" spans="17:26" ht="13.5">
      <c r="Q106" s="231" t="s">
        <v>138</v>
      </c>
    </row>
    <row r="107" spans="17:26" ht="13.5">
      <c r="Q107" s="231" t="s">
        <v>139</v>
      </c>
    </row>
    <row r="108" spans="17:26" ht="13.5">
      <c r="Q108" s="231" t="s">
        <v>140</v>
      </c>
    </row>
    <row r="109" spans="17:26" ht="13.5">
      <c r="Q109" s="231" t="s">
        <v>141</v>
      </c>
    </row>
    <row r="110" spans="17:26" ht="13.5">
      <c r="Q110" s="231" t="s">
        <v>142</v>
      </c>
    </row>
    <row r="111" spans="17:26" ht="13.5">
      <c r="Q111" s="231" t="s">
        <v>143</v>
      </c>
    </row>
    <row r="112" spans="17:26" ht="13.5">
      <c r="Q112" s="231" t="s">
        <v>144</v>
      </c>
    </row>
    <row r="113" spans="17:17" ht="13.5">
      <c r="Q113" s="231" t="s">
        <v>145</v>
      </c>
    </row>
    <row r="114" spans="17:17" ht="13.5">
      <c r="Q114" s="231" t="s">
        <v>146</v>
      </c>
    </row>
    <row r="115" spans="17:17" ht="13.5">
      <c r="Q115" s="231" t="s">
        <v>147</v>
      </c>
    </row>
    <row r="116" spans="17:17" ht="13.5">
      <c r="Q116" s="231" t="s">
        <v>148</v>
      </c>
    </row>
    <row r="117" spans="17:17" ht="13.5">
      <c r="Q117" s="231" t="s">
        <v>149</v>
      </c>
    </row>
    <row r="118" spans="17:17" ht="13.5">
      <c r="Q118" s="231" t="s">
        <v>150</v>
      </c>
    </row>
    <row r="119" spans="17:17" ht="13.5">
      <c r="Q119" s="231" t="s">
        <v>151</v>
      </c>
    </row>
    <row r="120" spans="17:17" ht="13.5">
      <c r="Q120" s="231" t="s">
        <v>152</v>
      </c>
    </row>
    <row r="121" spans="17:17" ht="13.5">
      <c r="Q121" s="231" t="s">
        <v>153</v>
      </c>
    </row>
    <row r="122" spans="17:17" ht="13.5">
      <c r="Q122" s="231" t="s">
        <v>154</v>
      </c>
    </row>
    <row r="123" spans="17:17" ht="13.5">
      <c r="Q123" s="231" t="s">
        <v>155</v>
      </c>
    </row>
    <row r="124" spans="17:17" ht="13.5">
      <c r="Q124" s="231" t="s">
        <v>156</v>
      </c>
    </row>
    <row r="125" spans="17:17" ht="13.5">
      <c r="Q125" s="231" t="s">
        <v>157</v>
      </c>
    </row>
    <row r="126" spans="17:17" ht="13.5">
      <c r="Q126" s="231" t="s">
        <v>158</v>
      </c>
    </row>
    <row r="127" spans="17:17" ht="13.5">
      <c r="Q127" s="231" t="s">
        <v>159</v>
      </c>
    </row>
    <row r="128" spans="17:17" ht="13.5">
      <c r="Q128" s="231" t="s">
        <v>160</v>
      </c>
    </row>
    <row r="129" spans="17:17" ht="13.5">
      <c r="Q129" s="231" t="s">
        <v>161</v>
      </c>
    </row>
    <row r="130" spans="17:17" ht="13.5">
      <c r="Q130" s="231" t="s">
        <v>162</v>
      </c>
    </row>
    <row r="131" spans="17:17" ht="13.5">
      <c r="Q131" s="231" t="s">
        <v>163</v>
      </c>
    </row>
    <row r="132" spans="17:17" ht="13.5">
      <c r="Q132" s="232" t="s">
        <v>164</v>
      </c>
    </row>
    <row r="133" spans="17:17" ht="13.5">
      <c r="Q133" s="232" t="s">
        <v>165</v>
      </c>
    </row>
    <row r="134" spans="17:17" ht="13.5">
      <c r="Q134" s="232" t="s">
        <v>166</v>
      </c>
    </row>
    <row r="135" spans="17:17" ht="13.5">
      <c r="Q135" s="232" t="s">
        <v>167</v>
      </c>
    </row>
    <row r="136" spans="17:17" ht="13.5">
      <c r="Q136" s="232" t="s">
        <v>168</v>
      </c>
    </row>
    <row r="137" spans="17:17" ht="13.5">
      <c r="Q137" s="232" t="s">
        <v>169</v>
      </c>
    </row>
    <row r="138" spans="17:17" ht="13.5">
      <c r="Q138" s="232" t="s">
        <v>170</v>
      </c>
    </row>
    <row r="139" spans="17:17" ht="13.5">
      <c r="Q139" s="232" t="s">
        <v>171</v>
      </c>
    </row>
    <row r="140" spans="17:17" ht="13.5">
      <c r="Q140" s="232" t="s">
        <v>172</v>
      </c>
    </row>
    <row r="141" spans="17:17">
      <c r="Q141" s="230"/>
    </row>
    <row r="142" spans="17:17" ht="13.5">
      <c r="Q142" s="231" t="s">
        <v>173</v>
      </c>
    </row>
    <row r="143" spans="17:17">
      <c r="Q143" s="230" t="s">
        <v>174</v>
      </c>
    </row>
    <row r="144" spans="17:17">
      <c r="Q144" s="21" t="s">
        <v>175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0"/>
      <c r="AA6" s="80"/>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559" t="s">
        <v>185</v>
      </c>
      <c r="C7" s="560"/>
      <c r="D7" s="632" t="s">
        <v>284</v>
      </c>
      <c r="E7" s="633"/>
      <c r="F7" s="633"/>
      <c r="G7" s="633"/>
      <c r="H7" s="633"/>
      <c r="I7" s="634"/>
      <c r="J7" s="130"/>
      <c r="K7" s="401"/>
      <c r="L7" s="142"/>
      <c r="M7" s="668" t="s">
        <v>285</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559" t="s">
        <v>185</v>
      </c>
      <c r="C7" s="560"/>
      <c r="D7" s="632" t="s">
        <v>286</v>
      </c>
      <c r="E7" s="633"/>
      <c r="F7" s="633"/>
      <c r="G7" s="633"/>
      <c r="H7" s="633"/>
      <c r="I7" s="634"/>
      <c r="J7" s="130"/>
      <c r="K7" s="401"/>
      <c r="L7" s="142"/>
      <c r="M7" s="668" t="s">
        <v>287</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559" t="s">
        <v>185</v>
      </c>
      <c r="C7" s="560"/>
      <c r="D7" s="632" t="s">
        <v>288</v>
      </c>
      <c r="E7" s="633"/>
      <c r="F7" s="633"/>
      <c r="G7" s="633"/>
      <c r="H7" s="633"/>
      <c r="I7" s="634"/>
      <c r="J7" s="130"/>
      <c r="K7" s="401"/>
      <c r="L7" s="142"/>
      <c r="M7" s="668" t="s">
        <v>289</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290</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9" zoomScaleNormal="100" workbookViewId="0">
      <selection activeCell="AT33" sqref="AT33"/>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291</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0.6</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0.6</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0.6</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0.6</v>
      </c>
      <c r="Q27" s="607"/>
      <c r="R27" s="607"/>
      <c r="S27" s="607"/>
      <c r="T27" s="403" t="s">
        <v>194</v>
      </c>
      <c r="U27" s="61"/>
      <c r="V27" s="61"/>
      <c r="Y27" s="59" t="s">
        <v>206</v>
      </c>
      <c r="Z27" s="62"/>
      <c r="AH27" s="401"/>
      <c r="AI27" s="401"/>
      <c r="AJ27" s="401"/>
      <c r="AK27" s="401"/>
      <c r="AL27" s="571">
        <f>+AH18+P27</f>
        <v>0.6</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v>0.6</v>
      </c>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0.6</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0.6</v>
      </c>
      <c r="I30" s="603"/>
      <c r="J30" s="410" t="s">
        <v>233</v>
      </c>
      <c r="M30" s="577"/>
      <c r="P30" s="53"/>
      <c r="R30" s="606">
        <f>+ROUND(AA28,1)+ROUND(AA29,1)+ROUND(AA30,1)</f>
        <v>0.6</v>
      </c>
      <c r="S30" s="607"/>
      <c r="T30" s="607"/>
      <c r="U30" s="607"/>
      <c r="V30" s="403" t="s">
        <v>194</v>
      </c>
      <c r="Y30" s="608" t="s">
        <v>255</v>
      </c>
      <c r="Z30" s="609"/>
      <c r="AA30" s="565"/>
      <c r="AB30" s="566"/>
      <c r="AC30" s="566"/>
      <c r="AD30" s="566"/>
      <c r="AE30" s="566"/>
      <c r="AF30" s="403" t="s">
        <v>194</v>
      </c>
      <c r="AL30" s="557">
        <v>0.6</v>
      </c>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0.6</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9" zoomScaleNormal="100" workbookViewId="0">
      <selection activeCell="AU35" sqref="AU35"/>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292</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19.5</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19.5</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19.5</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19.5</v>
      </c>
      <c r="Q27" s="607"/>
      <c r="R27" s="607"/>
      <c r="S27" s="607"/>
      <c r="T27" s="403" t="s">
        <v>194</v>
      </c>
      <c r="U27" s="61"/>
      <c r="V27" s="61"/>
      <c r="Y27" s="59" t="s">
        <v>206</v>
      </c>
      <c r="Z27" s="62"/>
      <c r="AH27" s="401"/>
      <c r="AI27" s="401"/>
      <c r="AJ27" s="401"/>
      <c r="AK27" s="401"/>
      <c r="AL27" s="571">
        <f>+AH18+P27</f>
        <v>19.5</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v>19.5</v>
      </c>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19.5</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19.5</v>
      </c>
      <c r="I30" s="603"/>
      <c r="J30" s="410" t="s">
        <v>233</v>
      </c>
      <c r="M30" s="577"/>
      <c r="P30" s="53"/>
      <c r="R30" s="606">
        <f>+ROUND(AA28,1)+ROUND(AA29,1)+ROUND(AA30,1)</f>
        <v>19.5</v>
      </c>
      <c r="S30" s="607"/>
      <c r="T30" s="607"/>
      <c r="U30" s="607"/>
      <c r="V30" s="403" t="s">
        <v>194</v>
      </c>
      <c r="Y30" s="608" t="s">
        <v>255</v>
      </c>
      <c r="Z30" s="609"/>
      <c r="AA30" s="565"/>
      <c r="AB30" s="566"/>
      <c r="AC30" s="566"/>
      <c r="AD30" s="566"/>
      <c r="AE30" s="566"/>
      <c r="AF30" s="403" t="s">
        <v>194</v>
      </c>
      <c r="AL30" s="557">
        <v>19.5</v>
      </c>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19.5</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23"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293</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AX19" sqref="AX19"/>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294</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92.9</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50</v>
      </c>
      <c r="E24" s="624"/>
      <c r="F24" s="624"/>
      <c r="G24" s="410" t="s">
        <v>233</v>
      </c>
      <c r="H24" s="602">
        <f>+F12</f>
        <v>92.9</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92.9</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92.9</v>
      </c>
      <c r="Q27" s="607"/>
      <c r="R27" s="607"/>
      <c r="S27" s="607"/>
      <c r="T27" s="403" t="s">
        <v>194</v>
      </c>
      <c r="U27" s="61"/>
      <c r="V27" s="61"/>
      <c r="Y27" s="59" t="s">
        <v>206</v>
      </c>
      <c r="Z27" s="62"/>
      <c r="AH27" s="401"/>
      <c r="AI27" s="401"/>
      <c r="AJ27" s="401"/>
      <c r="AK27" s="401"/>
      <c r="AL27" s="571">
        <f>+AH18+P27</f>
        <v>92.9</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v>92.9</v>
      </c>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50</v>
      </c>
      <c r="E29" s="624"/>
      <c r="F29" s="624"/>
      <c r="G29" s="410" t="s">
        <v>233</v>
      </c>
      <c r="H29" s="602">
        <f>+AL27</f>
        <v>92.9</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50</v>
      </c>
      <c r="E30" s="624"/>
      <c r="F30" s="624"/>
      <c r="G30" s="410" t="s">
        <v>233</v>
      </c>
      <c r="H30" s="602">
        <f>+AL30</f>
        <v>13.2</v>
      </c>
      <c r="I30" s="603"/>
      <c r="J30" s="410" t="s">
        <v>233</v>
      </c>
      <c r="M30" s="577"/>
      <c r="P30" s="53"/>
      <c r="R30" s="606">
        <f>+ROUND(AA28,1)+ROUND(AA29,1)+ROUND(AA30,1)</f>
        <v>92.9</v>
      </c>
      <c r="S30" s="607"/>
      <c r="T30" s="607"/>
      <c r="U30" s="607"/>
      <c r="V30" s="403" t="s">
        <v>194</v>
      </c>
      <c r="Y30" s="608" t="s">
        <v>255</v>
      </c>
      <c r="Z30" s="609"/>
      <c r="AA30" s="565"/>
      <c r="AB30" s="566"/>
      <c r="AC30" s="566"/>
      <c r="AD30" s="566"/>
      <c r="AE30" s="566"/>
      <c r="AF30" s="403" t="s">
        <v>194</v>
      </c>
      <c r="AL30" s="557">
        <v>13.2</v>
      </c>
      <c r="AM30" s="558"/>
      <c r="AN30" s="558"/>
      <c r="AO30" s="558"/>
      <c r="AP30" s="50" t="s">
        <v>194</v>
      </c>
      <c r="AS30" s="601"/>
      <c r="AT30" s="598"/>
      <c r="AU30" s="598"/>
      <c r="AV30" s="599"/>
      <c r="AW30" s="434"/>
    </row>
    <row r="31" spans="2:49" ht="27" customHeight="1" thickTop="1" thickBot="1">
      <c r="B31" s="635" t="s">
        <v>256</v>
      </c>
      <c r="C31" s="636"/>
      <c r="D31" s="624">
        <v>50</v>
      </c>
      <c r="E31" s="624"/>
      <c r="F31" s="624"/>
      <c r="G31" s="410" t="s">
        <v>233</v>
      </c>
      <c r="H31" s="602">
        <f>+AS24</f>
        <v>92.9</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topLeftCell="A23" zoomScaleNormal="100" workbookViewId="0">
      <selection activeCell="F15" sqref="F15:H15"/>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559" t="s">
        <v>185</v>
      </c>
      <c r="C7" s="560"/>
      <c r="D7" s="632" t="s">
        <v>295</v>
      </c>
      <c r="E7" s="633"/>
      <c r="F7" s="633"/>
      <c r="G7" s="633"/>
      <c r="H7" s="633"/>
      <c r="I7" s="634"/>
      <c r="J7" s="130"/>
      <c r="K7" s="401"/>
      <c r="L7" s="142"/>
      <c r="M7" s="668" t="s">
        <v>296</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559" t="s">
        <v>185</v>
      </c>
      <c r="C7" s="560"/>
      <c r="D7" s="632" t="s">
        <v>297</v>
      </c>
      <c r="E7" s="633"/>
      <c r="F7" s="633"/>
      <c r="G7" s="633"/>
      <c r="H7" s="633"/>
      <c r="I7" s="634"/>
      <c r="J7" s="130"/>
      <c r="K7" s="401"/>
      <c r="L7" s="142"/>
      <c r="M7" s="668" t="s">
        <v>298</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9" zoomScaleNormal="100" workbookViewId="0">
      <selection activeCell="H30" sqref="H30:I30"/>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0" width="9" style="40"/>
    <col min="51" max="51" width="49.62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0"/>
      <c r="AV2" s="107"/>
      <c r="AW2" s="426"/>
    </row>
    <row r="3" spans="2:49" ht="13.15" customHeight="1">
      <c r="B3" s="641"/>
      <c r="C3" s="641"/>
      <c r="D3" s="641"/>
      <c r="E3" s="641"/>
      <c r="F3" s="641"/>
      <c r="G3" s="641"/>
      <c r="H3" s="641"/>
      <c r="I3"/>
      <c r="J3"/>
      <c r="K3"/>
      <c r="L3"/>
      <c r="M3"/>
      <c r="N3"/>
      <c r="O3"/>
      <c r="P3"/>
      <c r="Q3"/>
      <c r="R3"/>
      <c r="S3"/>
      <c r="T3"/>
      <c r="U3"/>
      <c r="V3"/>
      <c r="W3"/>
      <c r="X3"/>
      <c r="Y3"/>
      <c r="Z3" s="42"/>
      <c r="AA3" s="42"/>
      <c r="AB3" s="610"/>
      <c r="AC3" s="611"/>
      <c r="AD3" s="611"/>
      <c r="AE3" s="83"/>
      <c r="AF3" s="413"/>
      <c r="AG3" s="413"/>
      <c r="AH3" s="413"/>
      <c r="AI3" s="413"/>
      <c r="AJ3" s="413"/>
      <c r="AK3" s="413"/>
      <c r="AL3" s="413"/>
      <c r="AM3" s="413"/>
      <c r="AN3" s="413"/>
      <c r="AO3" s="413"/>
      <c r="AP3" s="612" t="s">
        <v>179</v>
      </c>
      <c r="AQ3" s="613"/>
      <c r="AR3" s="614"/>
      <c r="AS3" s="618" t="s">
        <v>180</v>
      </c>
      <c r="AT3" s="619"/>
      <c r="AU3" s="427" t="s">
        <v>28</v>
      </c>
      <c r="AV3" s="108"/>
      <c r="AW3" s="426"/>
    </row>
    <row r="4" spans="2:49" ht="14.25" thickBot="1">
      <c r="C4"/>
      <c r="F4"/>
      <c r="G4"/>
      <c r="H4"/>
      <c r="I4"/>
      <c r="J4"/>
      <c r="K4"/>
      <c r="L4"/>
      <c r="M4"/>
      <c r="N4"/>
      <c r="O4"/>
      <c r="P4"/>
      <c r="Q4"/>
      <c r="R4"/>
      <c r="S4"/>
      <c r="T4"/>
      <c r="U4"/>
      <c r="V4"/>
      <c r="W4"/>
      <c r="X4"/>
      <c r="Y4"/>
      <c r="Z4" s="42"/>
      <c r="AA4" s="42"/>
      <c r="AB4" s="408"/>
      <c r="AC4" s="409"/>
      <c r="AD4" s="409"/>
      <c r="AE4" s="83"/>
      <c r="AF4" s="413"/>
      <c r="AG4" s="413"/>
      <c r="AH4" s="413"/>
      <c r="AI4" s="413"/>
      <c r="AJ4" s="413"/>
      <c r="AK4" s="413"/>
      <c r="AL4" s="413"/>
      <c r="AM4" s="413"/>
      <c r="AN4" s="413"/>
      <c r="AO4" s="413"/>
      <c r="AP4" s="615"/>
      <c r="AQ4" s="616"/>
      <c r="AR4" s="617"/>
      <c r="AS4" s="620" t="str">
        <f>+表紙!N28</f>
        <v>○</v>
      </c>
      <c r="AT4" s="621"/>
      <c r="AU4" s="428" t="str">
        <f>+表紙!O28</f>
        <v>　</v>
      </c>
      <c r="AV4" s="108"/>
      <c r="AW4" s="426"/>
    </row>
    <row r="5" spans="2:49" ht="15" customHeight="1">
      <c r="B5" s="139" t="s">
        <v>181</v>
      </c>
      <c r="C5" s="139"/>
      <c r="F5" s="139"/>
      <c r="G5" s="409"/>
      <c r="H5" s="409"/>
      <c r="I5" s="409"/>
      <c r="J5" s="409"/>
      <c r="K5" s="409"/>
      <c r="L5" s="409"/>
      <c r="M5" s="42"/>
      <c r="N5" s="42"/>
      <c r="O5" s="42"/>
      <c r="P5" s="42"/>
      <c r="Q5" s="42"/>
      <c r="R5" s="42"/>
      <c r="S5" s="42"/>
      <c r="T5" s="42"/>
      <c r="U5" s="42"/>
      <c r="V5" s="42"/>
      <c r="W5" s="42"/>
      <c r="X5" s="42"/>
      <c r="Y5" s="42"/>
      <c r="Z5" s="629" t="s">
        <v>182</v>
      </c>
      <c r="AA5" s="629"/>
      <c r="AB5" s="630"/>
      <c r="AC5" s="630"/>
      <c r="AD5" s="630"/>
      <c r="AE5" s="83" t="s">
        <v>183</v>
      </c>
      <c r="AF5" s="651" t="str">
        <f>+表紙!F47</f>
        <v>株式会社加賀田組東京支店</v>
      </c>
      <c r="AG5" s="651"/>
      <c r="AH5" s="651"/>
      <c r="AI5" s="651"/>
      <c r="AJ5" s="651"/>
      <c r="AK5" s="651"/>
      <c r="AL5" s="651"/>
      <c r="AM5" s="651"/>
      <c r="AN5" s="651"/>
      <c r="AO5" s="651"/>
      <c r="AP5" s="651"/>
      <c r="AQ5" s="651"/>
      <c r="AR5" s="651"/>
      <c r="AS5" s="651"/>
      <c r="AT5" s="651"/>
      <c r="AU5" s="651"/>
      <c r="AV5" s="215"/>
      <c r="AW5" s="426"/>
    </row>
    <row r="6" spans="2:49" ht="24.75" customHeight="1" thickBot="1">
      <c r="B6" s="141" t="s">
        <v>184</v>
      </c>
      <c r="C6" s="141"/>
      <c r="F6" s="141"/>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26"/>
    </row>
    <row r="7" spans="2:49" ht="28.15" customHeight="1" thickBot="1">
      <c r="B7" s="559" t="s">
        <v>185</v>
      </c>
      <c r="C7" s="560"/>
      <c r="D7" s="632" t="s">
        <v>186</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26"/>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26"/>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26"/>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53"/>
      <c r="AE10" s="586"/>
      <c r="AF10" s="53"/>
      <c r="AN10" s="401"/>
      <c r="AO10" s="401"/>
      <c r="AP10" s="401"/>
      <c r="AQ10" s="401"/>
      <c r="AR10" s="401"/>
      <c r="AS10"/>
      <c r="AT10"/>
      <c r="AU10"/>
      <c r="AV10"/>
      <c r="AW10" s="426"/>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26"/>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26"/>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26"/>
    </row>
    <row r="14" spans="2:49" ht="27" customHeight="1" thickTop="1" thickBot="1">
      <c r="F14" s="49" t="s">
        <v>201</v>
      </c>
      <c r="G14" s="579" t="s">
        <v>202</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26"/>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26"/>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207</v>
      </c>
      <c r="AT16" s="551"/>
      <c r="AU16" s="402"/>
      <c r="AV16" s="403" t="s">
        <v>194</v>
      </c>
      <c r="AW16" s="426"/>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26"/>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172"/>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26"/>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37" t="s">
        <v>218</v>
      </c>
    </row>
    <row r="20" spans="2:49" ht="27" customHeight="1" thickTop="1" thickBot="1">
      <c r="K20" s="53"/>
      <c r="L20" s="401"/>
      <c r="M20" s="577"/>
      <c r="N20" s="53"/>
      <c r="P20" s="44" t="s">
        <v>219</v>
      </c>
      <c r="Q20" s="553" t="s">
        <v>220</v>
      </c>
      <c r="R20" s="553"/>
      <c r="S20" s="553"/>
      <c r="T20" s="554"/>
      <c r="U20" s="122"/>
      <c r="V20" s="220"/>
      <c r="W20" s="222"/>
      <c r="X20" s="223"/>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38"/>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2"/>
      <c r="V21" s="122"/>
      <c r="W21" s="122"/>
      <c r="X21" s="122"/>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26"/>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26"/>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26"/>
    </row>
    <row r="24" spans="2:49" ht="27" customHeight="1" thickBot="1">
      <c r="B24" s="635" t="s">
        <v>232</v>
      </c>
      <c r="C24" s="636"/>
      <c r="D24" s="624"/>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26"/>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26"/>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26"/>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26"/>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26"/>
    </row>
    <row r="29" spans="2:49" ht="27" customHeight="1" thickTop="1" thickBot="1">
      <c r="B29" s="635" t="s">
        <v>246</v>
      </c>
      <c r="C29" s="636"/>
      <c r="D29" s="624"/>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26"/>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26"/>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26"/>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26"/>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26"/>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26"/>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212"/>
      <c r="AZ36" s="212"/>
      <c r="BA36" s="212"/>
      <c r="BB36" s="212"/>
      <c r="BC36" s="212"/>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80"/>
      <c r="AZ37" s="213"/>
      <c r="BA37" s="213"/>
      <c r="BB37" s="213"/>
      <c r="BC37" s="213"/>
      <c r="BD37" s="213"/>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118"/>
      <c r="AZ38" s="118"/>
      <c r="BA38" s="118"/>
      <c r="BB38" s="118"/>
      <c r="BC38" s="118"/>
      <c r="BD38" s="118"/>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118"/>
      <c r="AZ39" s="118"/>
      <c r="BA39" s="118"/>
      <c r="BB39" s="118"/>
      <c r="BC39" s="118"/>
      <c r="BD39" s="118"/>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118"/>
      <c r="AZ40" s="118"/>
      <c r="BA40" s="118"/>
      <c r="BB40" s="118"/>
      <c r="BC40" s="118"/>
      <c r="BD40" s="118"/>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118"/>
      <c r="AZ41" s="118"/>
      <c r="BA41" s="118"/>
      <c r="BB41" s="118"/>
      <c r="BC41" s="118"/>
      <c r="BD41" s="118"/>
    </row>
    <row r="42" spans="2:62" ht="13.5">
      <c r="H42" s="246"/>
      <c r="I42" s="65"/>
      <c r="J42" s="65"/>
      <c r="K42" s="65"/>
      <c r="R42" s="65"/>
      <c r="S42" s="65"/>
      <c r="T42" s="65"/>
      <c r="AQ42" s="401"/>
      <c r="AR42" s="401"/>
      <c r="AS42" s="118"/>
      <c r="AT42" s="61"/>
      <c r="AY42" s="118"/>
      <c r="AZ42" s="118"/>
      <c r="BA42" s="118"/>
      <c r="BB42" s="118"/>
      <c r="BC42" s="118"/>
      <c r="BD42" s="118"/>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ht="13.5">
      <c r="H45" s="246"/>
      <c r="I45" s="65"/>
      <c r="J45" s="65"/>
      <c r="K45" s="65"/>
      <c r="R45" s="65"/>
      <c r="S45" s="65"/>
      <c r="T45" s="65"/>
      <c r="AY45" s="66"/>
      <c r="AZ45" s="66"/>
      <c r="BA45" s="66"/>
      <c r="BB45" s="66"/>
      <c r="BC45" s="66"/>
      <c r="BD45" s="66"/>
    </row>
    <row r="46" spans="2:62" ht="13.5">
      <c r="H46" s="246"/>
      <c r="I46" s="65"/>
      <c r="J46" s="65"/>
      <c r="K46" s="65"/>
      <c r="R46" s="65"/>
      <c r="S46" s="65"/>
      <c r="T46" s="65"/>
      <c r="AY46" s="66"/>
      <c r="AZ46" s="66"/>
      <c r="BA46" s="66"/>
      <c r="BB46" s="66"/>
      <c r="BC46" s="66"/>
      <c r="BD46" s="66"/>
    </row>
    <row r="47" spans="2:62" ht="13.5">
      <c r="H47" s="246"/>
      <c r="I47" s="65"/>
      <c r="J47" s="65"/>
      <c r="K47" s="65"/>
      <c r="R47" s="65"/>
      <c r="S47" s="65"/>
      <c r="T47" s="65"/>
      <c r="AY47" s="66"/>
      <c r="AZ47" s="66"/>
      <c r="BA47" s="66"/>
      <c r="BB47" s="66"/>
      <c r="BC47" s="66"/>
      <c r="BE47" s="64"/>
      <c r="BF47" s="64"/>
      <c r="BG47" s="66"/>
      <c r="BH47" s="66"/>
      <c r="BI47" s="66"/>
      <c r="BJ47" s="64"/>
    </row>
    <row r="48" spans="2:62">
      <c r="I48" s="65"/>
      <c r="J48" s="65"/>
      <c r="K48" s="65"/>
      <c r="R48" s="65"/>
      <c r="S48" s="65"/>
      <c r="T48" s="65"/>
      <c r="BE48" s="64"/>
      <c r="BF48" s="64"/>
      <c r="BG48" s="64"/>
      <c r="BH48" s="64"/>
    </row>
    <row r="49" spans="7:62">
      <c r="I49" s="65"/>
      <c r="J49" s="65"/>
      <c r="K49" s="65"/>
      <c r="R49" s="65"/>
      <c r="S49" s="65"/>
      <c r="T49" s="65"/>
      <c r="BE49" s="64"/>
      <c r="BF49" s="64"/>
      <c r="BG49" s="64"/>
      <c r="BH49" s="64"/>
    </row>
    <row r="50" spans="7:62">
      <c r="I50" s="65"/>
      <c r="J50" s="65"/>
      <c r="K50" s="65"/>
      <c r="R50" s="65"/>
      <c r="S50" s="65"/>
      <c r="T50" s="65"/>
      <c r="BE50" s="64"/>
      <c r="BF50" s="64"/>
      <c r="BG50" s="64"/>
      <c r="BH50" s="64"/>
    </row>
    <row r="51" spans="7:62">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299</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AH29" sqref="AH29"/>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300</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58.3</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61"/>
      <c r="AP23" s="401"/>
      <c r="AR23" s="48"/>
      <c r="AS23" s="124" t="s">
        <v>230</v>
      </c>
      <c r="AT23" s="553" t="s">
        <v>231</v>
      </c>
      <c r="AU23" s="553"/>
      <c r="AV23" s="554"/>
      <c r="AW23" s="434"/>
    </row>
    <row r="24" spans="2:49" ht="27" customHeight="1" thickBot="1">
      <c r="B24" s="635" t="s">
        <v>232</v>
      </c>
      <c r="C24" s="636"/>
      <c r="D24" s="624">
        <v>10</v>
      </c>
      <c r="E24" s="624"/>
      <c r="F24" s="624"/>
      <c r="G24" s="410" t="s">
        <v>233</v>
      </c>
      <c r="H24" s="602">
        <f>+F12</f>
        <v>58.3</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58.3</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58.3</v>
      </c>
      <c r="Q27" s="607"/>
      <c r="R27" s="607"/>
      <c r="S27" s="607"/>
      <c r="T27" s="403" t="s">
        <v>194</v>
      </c>
      <c r="U27" s="61"/>
      <c r="V27" s="61"/>
      <c r="Y27" s="59" t="s">
        <v>206</v>
      </c>
      <c r="Z27" s="62"/>
      <c r="AH27" s="401"/>
      <c r="AI27" s="401"/>
      <c r="AJ27" s="401"/>
      <c r="AK27" s="401"/>
      <c r="AL27" s="571">
        <f>+AH18+P27</f>
        <v>58.3</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v>58.3</v>
      </c>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10</v>
      </c>
      <c r="E29" s="624"/>
      <c r="F29" s="624"/>
      <c r="G29" s="410" t="s">
        <v>233</v>
      </c>
      <c r="H29" s="602">
        <f>+AL27</f>
        <v>58.3</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10</v>
      </c>
      <c r="E30" s="624"/>
      <c r="F30" s="624"/>
      <c r="G30" s="410" t="s">
        <v>233</v>
      </c>
      <c r="H30" s="602">
        <f>+AL30</f>
        <v>58.3</v>
      </c>
      <c r="I30" s="603"/>
      <c r="J30" s="410" t="s">
        <v>233</v>
      </c>
      <c r="M30" s="577"/>
      <c r="P30" s="53"/>
      <c r="R30" s="606">
        <f>+ROUND(AA28,1)+ROUND(AA29,1)+ROUND(AA30,1)</f>
        <v>58.3</v>
      </c>
      <c r="S30" s="607"/>
      <c r="T30" s="607"/>
      <c r="U30" s="607"/>
      <c r="V30" s="403" t="s">
        <v>194</v>
      </c>
      <c r="Y30" s="608" t="s">
        <v>255</v>
      </c>
      <c r="Z30" s="609"/>
      <c r="AA30" s="565"/>
      <c r="AB30" s="566"/>
      <c r="AC30" s="566"/>
      <c r="AD30" s="566"/>
      <c r="AE30" s="566"/>
      <c r="AF30" s="403" t="s">
        <v>194</v>
      </c>
      <c r="AL30" s="557">
        <v>58.3</v>
      </c>
      <c r="AM30" s="558"/>
      <c r="AN30" s="558"/>
      <c r="AO30" s="558"/>
      <c r="AP30" s="50" t="s">
        <v>194</v>
      </c>
      <c r="AS30" s="601"/>
      <c r="AT30" s="598"/>
      <c r="AU30" s="598"/>
      <c r="AV30" s="599"/>
      <c r="AW30" s="434"/>
    </row>
    <row r="31" spans="2:49" ht="27" customHeight="1" thickTop="1" thickBot="1">
      <c r="B31" s="635" t="s">
        <v>256</v>
      </c>
      <c r="C31" s="636"/>
      <c r="D31" s="624">
        <v>10</v>
      </c>
      <c r="E31" s="624"/>
      <c r="F31" s="624"/>
      <c r="G31" s="410" t="s">
        <v>233</v>
      </c>
      <c r="H31" s="602">
        <f>+AS24</f>
        <v>58.3</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AK21" sqref="AK21"/>
    </sheetView>
  </sheetViews>
  <sheetFormatPr defaultColWidth="9" defaultRowHeight="11.25"/>
  <cols>
    <col min="1" max="1" width="2.5" style="9" customWidth="1"/>
    <col min="2" max="3" width="3.625" style="9" customWidth="1"/>
    <col min="4" max="4" width="4.5" style="9" customWidth="1"/>
    <col min="5" max="5" width="3.625" style="9" customWidth="1"/>
    <col min="6" max="6" width="40.625" style="9" customWidth="1"/>
    <col min="7" max="7" width="9.625" style="9" customWidth="1"/>
    <col min="8" max="8" width="10.375" style="9" customWidth="1"/>
    <col min="9" max="26" width="9.625" style="9" customWidth="1"/>
    <col min="27" max="27" width="11.625" style="9" customWidth="1"/>
    <col min="28" max="16384" width="9" style="9"/>
  </cols>
  <sheetData>
    <row r="1" spans="2:27" ht="21">
      <c r="C1" s="19" t="s">
        <v>301</v>
      </c>
      <c r="D1" s="19"/>
      <c r="E1" s="19"/>
    </row>
    <row r="2" spans="2:27" ht="23.25" customHeight="1">
      <c r="E2" s="242" t="s">
        <v>302</v>
      </c>
    </row>
    <row r="3" spans="2:27" ht="14.1" customHeight="1" thickBot="1">
      <c r="B3" s="723" t="s">
        <v>178</v>
      </c>
      <c r="C3" s="723"/>
      <c r="D3" s="723"/>
      <c r="E3" s="723"/>
      <c r="F3" s="723"/>
      <c r="G3" s="102"/>
      <c r="H3" s="102"/>
      <c r="I3" s="102"/>
      <c r="J3" s="102"/>
      <c r="K3" s="102"/>
      <c r="Y3"/>
      <c r="Z3"/>
      <c r="AA3" s="103"/>
    </row>
    <row r="4" spans="2:27" ht="14.1" customHeight="1">
      <c r="B4" s="723"/>
      <c r="C4" s="723"/>
      <c r="D4" s="723"/>
      <c r="E4" s="723"/>
      <c r="F4" s="723"/>
      <c r="G4" s="102"/>
      <c r="H4" s="102"/>
      <c r="I4" s="102"/>
      <c r="J4" s="102"/>
      <c r="K4" s="102"/>
      <c r="Y4" s="727" t="s">
        <v>303</v>
      </c>
      <c r="Z4" s="104" t="s">
        <v>27</v>
      </c>
      <c r="AA4" s="105" t="s">
        <v>28</v>
      </c>
    </row>
    <row r="5" spans="2:27" ht="14.1" customHeight="1" thickBot="1">
      <c r="C5" s="102"/>
      <c r="D5" s="102"/>
      <c r="E5" s="102"/>
      <c r="F5" s="102"/>
      <c r="G5" s="102"/>
      <c r="H5" s="102"/>
      <c r="I5" s="102"/>
      <c r="J5" s="102"/>
      <c r="K5" s="102"/>
      <c r="Y5" s="728"/>
      <c r="Z5" s="106" t="str">
        <f>+表紙!N28</f>
        <v>○</v>
      </c>
      <c r="AA5" s="106" t="str">
        <f>+表紙!O28</f>
        <v>　</v>
      </c>
    </row>
    <row r="6" spans="2:27" ht="15" customHeight="1" thickBot="1">
      <c r="B6" s="151" t="s">
        <v>304</v>
      </c>
      <c r="C6" s="151"/>
      <c r="D6" s="151"/>
      <c r="E6" s="151"/>
      <c r="F6" s="151"/>
      <c r="G6" s="151"/>
      <c r="H6" s="151"/>
      <c r="I6" s="151"/>
      <c r="J6" s="151"/>
      <c r="K6" s="151"/>
      <c r="L6" s="84"/>
      <c r="M6" s="724"/>
      <c r="N6" s="724"/>
      <c r="O6" s="84" t="s">
        <v>305</v>
      </c>
      <c r="P6" s="729" t="str">
        <f>+表紙!F47</f>
        <v>株式会社加賀田組東京支店</v>
      </c>
      <c r="Q6" s="729"/>
      <c r="R6" s="729"/>
      <c r="S6" s="729"/>
      <c r="T6" s="729"/>
      <c r="U6" s="729"/>
      <c r="V6" s="724"/>
      <c r="W6" s="724"/>
      <c r="X6" s="724"/>
      <c r="Y6" s="724"/>
      <c r="Z6" s="724"/>
      <c r="AA6" s="167" t="s">
        <v>306</v>
      </c>
    </row>
    <row r="7" spans="2:27" ht="14.25">
      <c r="B7" s="112"/>
      <c r="C7" s="113"/>
      <c r="D7" s="113"/>
      <c r="E7" s="113"/>
      <c r="F7" s="15"/>
      <c r="G7" s="17" t="s">
        <v>307</v>
      </c>
      <c r="H7" s="17" t="s">
        <v>308</v>
      </c>
      <c r="I7" s="17" t="s">
        <v>309</v>
      </c>
      <c r="J7" s="17" t="s">
        <v>310</v>
      </c>
      <c r="K7" s="17" t="s">
        <v>311</v>
      </c>
      <c r="L7" s="17" t="s">
        <v>312</v>
      </c>
      <c r="M7" s="17" t="s">
        <v>313</v>
      </c>
      <c r="N7" s="17" t="s">
        <v>314</v>
      </c>
      <c r="O7" s="17" t="s">
        <v>315</v>
      </c>
      <c r="P7" s="17" t="s">
        <v>316</v>
      </c>
      <c r="Q7" s="17" t="s">
        <v>317</v>
      </c>
      <c r="R7" s="17" t="s">
        <v>318</v>
      </c>
      <c r="S7" s="17" t="s">
        <v>319</v>
      </c>
      <c r="T7" s="17" t="s">
        <v>320</v>
      </c>
      <c r="U7" s="17" t="s">
        <v>321</v>
      </c>
      <c r="V7" s="17" t="s">
        <v>322</v>
      </c>
      <c r="W7" s="17" t="s">
        <v>323</v>
      </c>
      <c r="X7" s="17" t="s">
        <v>324</v>
      </c>
      <c r="Y7" s="17" t="s">
        <v>325</v>
      </c>
      <c r="Z7" s="18" t="s">
        <v>326</v>
      </c>
      <c r="AA7" s="16"/>
    </row>
    <row r="8" spans="2:27" s="10" customFormat="1" ht="28.9" customHeight="1" thickBot="1">
      <c r="B8" s="11"/>
      <c r="C8" s="111"/>
      <c r="D8" s="111"/>
      <c r="E8" s="111"/>
      <c r="F8" s="12"/>
      <c r="G8" s="13" t="s">
        <v>327</v>
      </c>
      <c r="H8" s="13" t="s">
        <v>328</v>
      </c>
      <c r="I8" s="13" t="s">
        <v>329</v>
      </c>
      <c r="J8" s="13" t="s">
        <v>330</v>
      </c>
      <c r="K8" s="13" t="s">
        <v>331</v>
      </c>
      <c r="L8" s="13" t="s">
        <v>332</v>
      </c>
      <c r="M8" s="13" t="s">
        <v>333</v>
      </c>
      <c r="N8" s="13" t="s">
        <v>334</v>
      </c>
      <c r="O8" s="13" t="s">
        <v>335</v>
      </c>
      <c r="P8" s="356" t="s">
        <v>336</v>
      </c>
      <c r="Q8" s="357" t="s">
        <v>337</v>
      </c>
      <c r="R8" s="13" t="s">
        <v>338</v>
      </c>
      <c r="S8" s="13" t="s">
        <v>339</v>
      </c>
      <c r="T8" s="190" t="s">
        <v>340</v>
      </c>
      <c r="U8" s="13" t="s">
        <v>341</v>
      </c>
      <c r="V8" s="13" t="s">
        <v>342</v>
      </c>
      <c r="W8" s="13" t="s">
        <v>343</v>
      </c>
      <c r="X8" s="13" t="s">
        <v>344</v>
      </c>
      <c r="Y8" s="13" t="s">
        <v>345</v>
      </c>
      <c r="Z8" s="358" t="s">
        <v>346</v>
      </c>
      <c r="AA8" s="14" t="s">
        <v>347</v>
      </c>
    </row>
    <row r="9" spans="2:27" ht="20.45" customHeight="1" thickTop="1">
      <c r="B9" s="152"/>
      <c r="C9" s="725" t="s">
        <v>348</v>
      </c>
      <c r="D9" s="725"/>
      <c r="E9" s="725"/>
      <c r="F9" s="726"/>
      <c r="G9" s="287">
        <f>IF(OR(ｱ.燃え殻!D24&gt;0,ｱ.燃え殻!D24&lt;0),ｱ.燃え殻!D24,IF(G$19&gt;0,"0",0))</f>
        <v>0</v>
      </c>
      <c r="H9" s="287">
        <f>IF(OR(ｲ.汚泥!D24&gt;0,ｲ.汚泥!D24&lt;0),ｲ.汚泥!D24,IF(H$19&gt;0,"0",0))</f>
        <v>1000</v>
      </c>
      <c r="I9" s="287">
        <f>IF(OR(ｳ.廃油!D24&gt;0,ｳ.廃油!D24&lt;0),ｳ.廃油!D24,IF(I$19&gt;0,"0",0))</f>
        <v>0</v>
      </c>
      <c r="J9" s="287">
        <f>IF(OR(ｴ.廃酸!$D24&gt;0,ｴ.廃酸!$D24&lt;0),ｴ.廃酸!D24,IF(J$19&gt;0,"0",0))</f>
        <v>0</v>
      </c>
      <c r="K9" s="287">
        <f>IF(OR(ｵ.廃ｱﾙｶﾘ!$D24&gt;0,ｵ.廃ｱﾙｶﾘ!$D24&lt;0),ｵ.廃ｱﾙｶﾘ!D24,IF(K$19&gt;0,"0",0))</f>
        <v>0</v>
      </c>
      <c r="L9" s="287">
        <f>IF(OR(ｶ.廃ﾌﾟﾗ類!D24&gt;0,ｶ.廃ﾌﾟﾗ類!D24&lt;0),ｶ.廃ﾌﾟﾗ類!D24,IF(L$19&gt;0,"0",0))</f>
        <v>3</v>
      </c>
      <c r="M9" s="287">
        <f>IF(OR(ｷ.紙くず!D24&gt;0,ｷ.紙くず!D24&lt;0),ｷ.紙くず!D24,IF(M$19&gt;0,"0",0))</f>
        <v>1</v>
      </c>
      <c r="N9" s="287">
        <f>IF(OR(ｸ.木くず!D24&gt;0,ｸ.木くず!D24&lt;0),ｸ.木くず!D24,IF(N$19&gt;0,"0",0))</f>
        <v>5</v>
      </c>
      <c r="O9" s="287">
        <f>IF(OR(ｹ.繊維くず!D24&gt;0,ｹ.繊維くず!D24&lt;0),ｹ.繊維くず!D24,IF(O$19&gt;0,"0",0))</f>
        <v>0</v>
      </c>
      <c r="P9" s="287">
        <f>IF(OR(ｺ.動植物性残さ!D24&gt;0,ｺ.動植物性残さ!D24&lt;0),ｺ.動植物性残さ!D24,IF(P$19&gt;0,"0",0))</f>
        <v>0</v>
      </c>
      <c r="Q9" s="287">
        <f>IF(OR(ｻ.動物系固形不要物!D24&gt;0,ｻ.動物系固形不要物!D24&lt;0),ｻ.動物系固形不要物!D24,IF(Q$19&gt;0,"0",0))</f>
        <v>0</v>
      </c>
      <c r="R9" s="287">
        <f>IF(OR(ｼ.ｺﾞﾑくず!D24&gt;0,ｼ.ｺﾞﾑくず!D24&lt;0),ｼ.ｺﾞﾑくず!D24,IF(R$19&gt;0,"0",0))</f>
        <v>0</v>
      </c>
      <c r="S9" s="287" t="str">
        <f>IF(OR(ｽ.金属くず!D24&gt;0,ｽ.金属くず!D24&lt;0),ｽ.金属くず!D24,IF(S$19&gt;0,"0",0))</f>
        <v>0</v>
      </c>
      <c r="T9" s="287" t="str">
        <f>IF(OR(ｾ.ｶﾞﾗｽ･ｺﾝｸﾘ･陶磁器くず!D24&gt;0,ｾ.ｶﾞﾗｽ･ｺﾝｸﾘ･陶磁器くず!D24&lt;0),ｾ.ｶﾞﾗｽ･ｺﾝｸﾘ･陶磁器くず!D24,IF(T$19&gt;0,"0",0))</f>
        <v>0</v>
      </c>
      <c r="U9" s="287">
        <f>IF(OR(ｿ.鉱さい!D24&gt;0,ｿ.鉱さい!D24&lt;0),ｿ.鉱さい!D24,IF(U$19&gt;0,"0",0))</f>
        <v>0</v>
      </c>
      <c r="V9" s="287">
        <f>IF(OR(ﾀ.がれき類!D24&gt;0,ﾀ.がれき類!D24&lt;0),ﾀ.がれき類!D24,IF(V$19&gt;0,"0",0))</f>
        <v>50</v>
      </c>
      <c r="W9" s="287">
        <f>IF(OR(ﾁ.動物のふん尿!D24&gt;0,ﾁ.動物のふん尿!D24&lt;0),ﾁ.動物のふん尿!D24,IF(W$19&gt;0,"0",0))</f>
        <v>0</v>
      </c>
      <c r="X9" s="287">
        <f>IF(OR(ﾂ.動物の死体!D24&gt;0,ﾂ.動物の死体!D24&lt;0),ﾂ.動物の死体!D24,IF(X$19&gt;0,"0",0))</f>
        <v>0</v>
      </c>
      <c r="Y9" s="287">
        <f>IF(OR(ﾃ.ばいじん!D24&gt;0,ﾃ.ばいじん!D24&lt;0),ﾃ.ばいじん!D24,IF(Y$19&gt;0,"0",0))</f>
        <v>0</v>
      </c>
      <c r="Z9" s="288">
        <f>IF(OR(ﾄ.混合廃棄物その他!D24&gt;0,ﾄ.混合廃棄物その他!D24&lt;0),ﾄ.混合廃棄物その他!D24,IF(Z$19&gt;0,"0",0))</f>
        <v>10</v>
      </c>
      <c r="AA9" s="289">
        <f>IF(SUM(G9:Z9)&gt;0,SUM(G9:Z9),IF(AA$19&gt;0,"0",0))</f>
        <v>1069</v>
      </c>
    </row>
    <row r="10" spans="2:27" ht="20.45" customHeight="1">
      <c r="B10" s="155" t="s">
        <v>349</v>
      </c>
      <c r="C10" s="717" t="s">
        <v>350</v>
      </c>
      <c r="D10" s="717"/>
      <c r="E10" s="717"/>
      <c r="F10" s="718"/>
      <c r="G10" s="290">
        <f>IF(OR(ｱ.燃え殻!D25&gt;0,ｱ.燃え殻!D25&lt;0),ｱ.燃え殻!D25,IF(G$19&gt;0,"0",0))</f>
        <v>0</v>
      </c>
      <c r="H10" s="290" t="str">
        <f>IF(OR(ｲ.汚泥!D25&gt;0,ｲ.汚泥!D25&lt;0),ｲ.汚泥!D25,IF(H$19&gt;0,"0",0))</f>
        <v>0</v>
      </c>
      <c r="I10" s="290">
        <f>IF(OR(ｳ.廃油!D25&gt;0,ｳ.廃油!D25&lt;0),ｳ.廃油!D25,IF(I$19&gt;0,"0",0))</f>
        <v>0</v>
      </c>
      <c r="J10" s="290">
        <f>IF(OR(ｴ.廃酸!$D25&gt;0,ｴ.廃酸!$D25&lt;0),ｴ.廃酸!D25,IF(J$19&gt;0,"0",0))</f>
        <v>0</v>
      </c>
      <c r="K10" s="290">
        <f>IF(OR(ｵ.廃ｱﾙｶﾘ!$D25&gt;0,ｵ.廃ｱﾙｶﾘ!$D25&lt;0),ｵ.廃ｱﾙｶﾘ!D25,IF(K$19&gt;0,"0",0))</f>
        <v>0</v>
      </c>
      <c r="L10" s="290" t="str">
        <f>IF(OR(ｶ.廃ﾌﾟﾗ類!D25&gt;0,ｶ.廃ﾌﾟﾗ類!D25&lt;0),ｶ.廃ﾌﾟﾗ類!D25,IF(L$19&gt;0,"0",0))</f>
        <v>0</v>
      </c>
      <c r="M10" s="290" t="str">
        <f>IF(OR(ｷ.紙くず!D25&gt;0,ｷ.紙くず!D25&lt;0),ｷ.紙くず!D25,IF(M$19&gt;0,"0",0))</f>
        <v>0</v>
      </c>
      <c r="N10" s="290" t="str">
        <f>IF(OR(ｸ.木くず!D25&gt;0,ｸ.木くず!D25&lt;0),ｸ.木くず!D25,IF(N$19&gt;0,"0",0))</f>
        <v>0</v>
      </c>
      <c r="O10" s="290">
        <f>IF(OR(ｹ.繊維くず!D25&gt;0,ｹ.繊維くず!D25&lt;0),ｹ.繊維くず!D25,IF(O$19&gt;0,"0",0))</f>
        <v>0</v>
      </c>
      <c r="P10" s="290">
        <f>IF(OR(ｺ.動植物性残さ!D25&gt;0,ｺ.動植物性残さ!D25&lt;0),ｺ.動植物性残さ!D25,IF(P$19&gt;0,"0",0))</f>
        <v>0</v>
      </c>
      <c r="Q10" s="290">
        <f>IF(OR(ｻ.動物系固形不要物!D25&gt;0,ｻ.動物系固形不要物!D25&lt;0),ｻ.動物系固形不要物!D25,IF(Q$19&gt;0,"0",0))</f>
        <v>0</v>
      </c>
      <c r="R10" s="290">
        <f>IF(OR(ｼ.ｺﾞﾑくず!D25&gt;0,ｼ.ｺﾞﾑくず!D25&lt;0),ｼ.ｺﾞﾑくず!D25,IF(R$19&gt;0,"0",0))</f>
        <v>0</v>
      </c>
      <c r="S10" s="290" t="str">
        <f>IF(OR(ｽ.金属くず!D25&gt;0,ｽ.金属くず!D25&lt;0),ｽ.金属くず!D25,IF(S$19&gt;0,"0",0))</f>
        <v>0</v>
      </c>
      <c r="T10" s="290" t="str">
        <f>IF(OR(ｾ.ｶﾞﾗｽ･ｺﾝｸﾘ･陶磁器くず!D25&gt;0,ｾ.ｶﾞﾗｽ･ｺﾝｸﾘ･陶磁器くず!D25&lt;0),ｾ.ｶﾞﾗｽ･ｺﾝｸﾘ･陶磁器くず!D25,IF(T$19&gt;0,"0",0))</f>
        <v>0</v>
      </c>
      <c r="U10" s="290">
        <f>IF(OR(ｿ.鉱さい!D25&gt;0,ｿ.鉱さい!D25&lt;0),ｿ.鉱さい!D25,IF(U$19&gt;0,"0",0))</f>
        <v>0</v>
      </c>
      <c r="V10" s="290" t="str">
        <f>IF(OR(ﾀ.がれき類!D25&gt;0,ﾀ.がれき類!D25&lt;0),ﾀ.がれき類!D25,IF(V$19&gt;0,"0",0))</f>
        <v>0</v>
      </c>
      <c r="W10" s="290">
        <f>IF(OR(ﾁ.動物のふん尿!D25&gt;0,ﾁ.動物のふん尿!D25&lt;0),ﾁ.動物のふん尿!D25,IF(W$19&gt;0,"0",0))</f>
        <v>0</v>
      </c>
      <c r="X10" s="290">
        <f>IF(OR(ﾂ.動物の死体!D25&gt;0,ﾂ.動物の死体!D25&lt;0),ﾂ.動物の死体!D25,IF(X$19&gt;0,"0",0))</f>
        <v>0</v>
      </c>
      <c r="Y10" s="290">
        <f>IF(OR(ﾃ.ばいじん!D25&gt;0,ﾃ.ばいじん!D25&lt;0),ﾃ.ばいじん!D25,IF(Y$19&gt;0,"0",0))</f>
        <v>0</v>
      </c>
      <c r="Z10" s="291" t="str">
        <f>IF(OR(ﾄ.混合廃棄物その他!D25&gt;0,ﾄ.混合廃棄物その他!D25&lt;0),ﾄ.混合廃棄物その他!D25,IF(Z$19&gt;0,"0",0))</f>
        <v>0</v>
      </c>
      <c r="AA10" s="292" t="str">
        <f t="shared" ref="AA10:AA18" si="0">IF(SUM(G10:Z10)&gt;0,SUM(G10:Z10),IF(AA$19&gt;0,"0",0))</f>
        <v>0</v>
      </c>
    </row>
    <row r="11" spans="2:27" ht="20.45" customHeight="1">
      <c r="B11" s="155" t="s">
        <v>351</v>
      </c>
      <c r="C11" s="719" t="s">
        <v>352</v>
      </c>
      <c r="D11" s="719"/>
      <c r="E11" s="719"/>
      <c r="F11" s="700"/>
      <c r="G11" s="293">
        <f>IF(OR(ｱ.燃え殻!D26&gt;0,ｱ.燃え殻!D26&lt;0),ｱ.燃え殻!D26,IF(G$19&gt;0,"0",0))</f>
        <v>0</v>
      </c>
      <c r="H11" s="293" t="str">
        <f>IF(OR(ｲ.汚泥!D26&gt;0,ｲ.汚泥!D26&lt;0),ｲ.汚泥!D26,IF(H$19&gt;0,"0",0))</f>
        <v>0</v>
      </c>
      <c r="I11" s="293">
        <f>IF(OR(ｳ.廃油!D26&gt;0,ｳ.廃油!D26&lt;0),ｳ.廃油!D26,IF(I$19&gt;0,"0",0))</f>
        <v>0</v>
      </c>
      <c r="J11" s="293">
        <f>IF(OR(ｴ.廃酸!$D26&gt;0,ｴ.廃酸!$D26&lt;0),ｴ.廃酸!D26,IF(J$19&gt;0,"0",0))</f>
        <v>0</v>
      </c>
      <c r="K11" s="293">
        <f>IF(OR(ｵ.廃ｱﾙｶﾘ!$D26&gt;0,ｵ.廃ｱﾙｶﾘ!$D26&lt;0),ｵ.廃ｱﾙｶﾘ!D26,IF(K$19&gt;0,"0",0))</f>
        <v>0</v>
      </c>
      <c r="L11" s="293" t="str">
        <f>IF(OR(ｶ.廃ﾌﾟﾗ類!D26&gt;0,ｶ.廃ﾌﾟﾗ類!D26&lt;0),ｶ.廃ﾌﾟﾗ類!D26,IF(L$19&gt;0,"0",0))</f>
        <v>0</v>
      </c>
      <c r="M11" s="293" t="str">
        <f>IF(OR(ｷ.紙くず!D26&gt;0,ｷ.紙くず!D26&lt;0),ｷ.紙くず!D26,IF(M$19&gt;0,"0",0))</f>
        <v>0</v>
      </c>
      <c r="N11" s="293" t="str">
        <f>IF(OR(ｸ.木くず!D26&gt;0,ｸ.木くず!D26&lt;0),ｸ.木くず!D26,IF(N$19&gt;0,"0",0))</f>
        <v>0</v>
      </c>
      <c r="O11" s="293">
        <f>IF(OR(ｹ.繊維くず!D26&gt;0,ｹ.繊維くず!D26&lt;0),ｹ.繊維くず!D26,IF(O$19&gt;0,"0",0))</f>
        <v>0</v>
      </c>
      <c r="P11" s="293">
        <f>IF(OR(ｺ.動植物性残さ!D26&gt;0,ｺ.動植物性残さ!D26&lt;0),ｺ.動植物性残さ!D26,IF(P$19&gt;0,"0",0))</f>
        <v>0</v>
      </c>
      <c r="Q11" s="293">
        <f>IF(OR(ｻ.動物系固形不要物!D26&gt;0,ｻ.動物系固形不要物!D26&lt;0),ｻ.動物系固形不要物!D26,IF(Q$19&gt;0,"0",0))</f>
        <v>0</v>
      </c>
      <c r="R11" s="293">
        <f>IF(OR(ｼ.ｺﾞﾑくず!D26&gt;0,ｼ.ｺﾞﾑくず!D26&lt;0),ｼ.ｺﾞﾑくず!D26,IF(R$19&gt;0,"0",0))</f>
        <v>0</v>
      </c>
      <c r="S11" s="293" t="str">
        <f>IF(OR(ｽ.金属くず!D26&gt;0,ｽ.金属くず!D26&lt;0),ｽ.金属くず!D26,IF(S$19&gt;0,"0",0))</f>
        <v>0</v>
      </c>
      <c r="T11" s="293" t="str">
        <f>IF(OR(ｾ.ｶﾞﾗｽ･ｺﾝｸﾘ･陶磁器くず!D26&gt;0,ｾ.ｶﾞﾗｽ･ｺﾝｸﾘ･陶磁器くず!D26&lt;0),ｾ.ｶﾞﾗｽ･ｺﾝｸﾘ･陶磁器くず!D26,IF(T$19&gt;0,"0",0))</f>
        <v>0</v>
      </c>
      <c r="U11" s="293">
        <f>IF(OR(ｿ.鉱さい!D26&gt;0,ｿ.鉱さい!D26&lt;0),ｿ.鉱さい!D26,IF(U$19&gt;0,"0",0))</f>
        <v>0</v>
      </c>
      <c r="V11" s="293" t="str">
        <f>IF(OR(ﾀ.がれき類!D26&gt;0,ﾀ.がれき類!D26&lt;0),ﾀ.がれき類!D26,IF(V$19&gt;0,"0",0))</f>
        <v>0</v>
      </c>
      <c r="W11" s="293">
        <f>IF(OR(ﾁ.動物のふん尿!D26&gt;0,ﾁ.動物のふん尿!D26&lt;0),ﾁ.動物のふん尿!D26,IF(W$19&gt;0,"0",0))</f>
        <v>0</v>
      </c>
      <c r="X11" s="293">
        <f>IF(OR(ﾂ.動物の死体!D26&gt;0,ﾂ.動物の死体!D26&lt;0),ﾂ.動物の死体!D26,IF(X$19&gt;0,"0",0))</f>
        <v>0</v>
      </c>
      <c r="Y11" s="293">
        <f>IF(OR(ﾃ.ばいじん!D26&gt;0,ﾃ.ばいじん!D26&lt;0),ﾃ.ばいじん!D26,IF(Y$19&gt;0,"0",0))</f>
        <v>0</v>
      </c>
      <c r="Z11" s="294" t="str">
        <f>IF(OR(ﾄ.混合廃棄物その他!D26&gt;0,ﾄ.混合廃棄物その他!D26&lt;0),ﾄ.混合廃棄物その他!D26,IF(Z$19&gt;0,"0",0))</f>
        <v>0</v>
      </c>
      <c r="AA11" s="295" t="str">
        <f t="shared" si="0"/>
        <v>0</v>
      </c>
    </row>
    <row r="12" spans="2:27" ht="20.45" customHeight="1">
      <c r="B12" s="155">
        <v>6</v>
      </c>
      <c r="C12" s="719" t="s">
        <v>353</v>
      </c>
      <c r="D12" s="719"/>
      <c r="E12" s="719"/>
      <c r="F12" s="700"/>
      <c r="G12" s="293">
        <f>IF(OR(ｱ.燃え殻!D27&gt;0,ｱ.燃え殻!D27&lt;0),ｱ.燃え殻!D27,IF(G$19&gt;0,"0",0))</f>
        <v>0</v>
      </c>
      <c r="H12" s="293" t="str">
        <f>IF(OR(ｲ.汚泥!D27&gt;0,ｲ.汚泥!D27&lt;0),ｲ.汚泥!D27,IF(H$19&gt;0,"0",0))</f>
        <v>0</v>
      </c>
      <c r="I12" s="293">
        <f>IF(OR(ｳ.廃油!D27&gt;0,ｳ.廃油!D27&lt;0),ｳ.廃油!D27,IF(I$19&gt;0,"0",0))</f>
        <v>0</v>
      </c>
      <c r="J12" s="293">
        <f>IF(OR(ｴ.廃酸!$D27&gt;0,ｴ.廃酸!$D27&lt;0),ｴ.廃酸!D27,IF(J$19&gt;0,"0",0))</f>
        <v>0</v>
      </c>
      <c r="K12" s="293">
        <f>IF(OR(ｵ.廃ｱﾙｶﾘ!$D27&gt;0,ｵ.廃ｱﾙｶﾘ!$D27&lt;0),ｵ.廃ｱﾙｶﾘ!D27,IF(K$19&gt;0,"0",0))</f>
        <v>0</v>
      </c>
      <c r="L12" s="293" t="str">
        <f>IF(OR(ｶ.廃ﾌﾟﾗ類!D27&gt;0,ｶ.廃ﾌﾟﾗ類!D27&lt;0),ｶ.廃ﾌﾟﾗ類!D27,IF(L$19&gt;0,"0",0))</f>
        <v>0</v>
      </c>
      <c r="M12" s="293" t="str">
        <f>IF(OR(ｷ.紙くず!D27&gt;0,ｷ.紙くず!D27&lt;0),ｷ.紙くず!D27,IF(M$19&gt;0,"0",0))</f>
        <v>0</v>
      </c>
      <c r="N12" s="293" t="str">
        <f>IF(OR(ｸ.木くず!D27&gt;0,ｸ.木くず!D27&lt;0),ｸ.木くず!D27,IF(N$19&gt;0,"0",0))</f>
        <v>0</v>
      </c>
      <c r="O12" s="293">
        <f>IF(OR(ｹ.繊維くず!D27&gt;0,ｹ.繊維くず!D27&lt;0),ｹ.繊維くず!D27,IF(O$19&gt;0,"0",0))</f>
        <v>0</v>
      </c>
      <c r="P12" s="293">
        <f>IF(OR(ｺ.動植物性残さ!D27&gt;0,ｺ.動植物性残さ!D27&lt;0),ｺ.動植物性残さ!D27,IF(P$19&gt;0,"0",0))</f>
        <v>0</v>
      </c>
      <c r="Q12" s="293">
        <f>IF(OR(ｻ.動物系固形不要物!D27&gt;0,ｻ.動物系固形不要物!D27&lt;0),ｻ.動物系固形不要物!D27,IF(Q$19&gt;0,"0",0))</f>
        <v>0</v>
      </c>
      <c r="R12" s="293">
        <f>IF(OR(ｼ.ｺﾞﾑくず!D27&gt;0,ｼ.ｺﾞﾑくず!D27&lt;0),ｼ.ｺﾞﾑくず!D27,IF(R$19&gt;0,"0",0))</f>
        <v>0</v>
      </c>
      <c r="S12" s="293" t="str">
        <f>IF(OR(ｽ.金属くず!D27&gt;0,ｽ.金属くず!D27&lt;0),ｽ.金属くず!D27,IF(S$19&gt;0,"0",0))</f>
        <v>0</v>
      </c>
      <c r="T12" s="293" t="str">
        <f>IF(OR(ｾ.ｶﾞﾗｽ･ｺﾝｸﾘ･陶磁器くず!D27&gt;0,ｾ.ｶﾞﾗｽ･ｺﾝｸﾘ･陶磁器くず!D27&lt;0),ｾ.ｶﾞﾗｽ･ｺﾝｸﾘ･陶磁器くず!D27,IF(T$19&gt;0,"0",0))</f>
        <v>0</v>
      </c>
      <c r="U12" s="293">
        <f>IF(OR(ｿ.鉱さい!D27&gt;0,ｿ.鉱さい!D27&lt;0),ｿ.鉱さい!D27,IF(U$19&gt;0,"0",0))</f>
        <v>0</v>
      </c>
      <c r="V12" s="293" t="str">
        <f>IF(OR(ﾀ.がれき類!D27&gt;0,ﾀ.がれき類!D27&lt;0),ﾀ.がれき類!D27,IF(V$19&gt;0,"0",0))</f>
        <v>0</v>
      </c>
      <c r="W12" s="293">
        <f>IF(OR(ﾁ.動物のふん尿!D27&gt;0,ﾁ.動物のふん尿!D27&lt;0),ﾁ.動物のふん尿!D27,IF(W$19&gt;0,"0",0))</f>
        <v>0</v>
      </c>
      <c r="X12" s="293">
        <f>IF(OR(ﾂ.動物の死体!D27&gt;0,ﾂ.動物の死体!D27&lt;0),ﾂ.動物の死体!D27,IF(X$19&gt;0,"0",0))</f>
        <v>0</v>
      </c>
      <c r="Y12" s="293">
        <f>IF(OR(ﾃ.ばいじん!D27&gt;0,ﾃ.ばいじん!D27&lt;0),ﾃ.ばいじん!D27,IF(Y$19&gt;0,"0",0))</f>
        <v>0</v>
      </c>
      <c r="Z12" s="294" t="str">
        <f>IF(OR(ﾄ.混合廃棄物その他!D27&gt;0,ﾄ.混合廃棄物その他!D27&lt;0),ﾄ.混合廃棄物その他!D27,IF(Z$19&gt;0,"0",0))</f>
        <v>0</v>
      </c>
      <c r="AA12" s="295" t="str">
        <f t="shared" si="0"/>
        <v>0</v>
      </c>
    </row>
    <row r="13" spans="2:27" ht="20.45" customHeight="1">
      <c r="B13" s="155" t="s">
        <v>354</v>
      </c>
      <c r="C13" s="720" t="s">
        <v>355</v>
      </c>
      <c r="D13" s="721"/>
      <c r="E13" s="721"/>
      <c r="F13" s="722"/>
      <c r="G13" s="293">
        <f>IF(OR(ｱ.燃え殻!D28&gt;0,ｱ.燃え殻!D28&lt;0),ｱ.燃え殻!D28,IF(G$19&gt;0,"0",0))</f>
        <v>0</v>
      </c>
      <c r="H13" s="293" t="str">
        <f>IF(OR(ｲ.汚泥!D28&gt;0,ｲ.汚泥!D28&lt;0),ｲ.汚泥!D28,IF(H$19&gt;0,"0",0))</f>
        <v>0</v>
      </c>
      <c r="I13" s="293">
        <f>IF(OR(ｳ.廃油!D28&gt;0,ｳ.廃油!D28&lt;0),ｳ.廃油!D28,IF(I$19&gt;0,"0",0))</f>
        <v>0</v>
      </c>
      <c r="J13" s="293">
        <f>IF(OR(ｴ.廃酸!$D28&gt;0,ｴ.廃酸!$D28&lt;0),ｴ.廃酸!D28,IF(J$19&gt;0,"0",0))</f>
        <v>0</v>
      </c>
      <c r="K13" s="293">
        <f>IF(OR(ｵ.廃ｱﾙｶﾘ!$D28&gt;0,ｵ.廃ｱﾙｶﾘ!$D28&lt;0),ｵ.廃ｱﾙｶﾘ!D28,IF(K$19&gt;0,"0",0))</f>
        <v>0</v>
      </c>
      <c r="L13" s="293" t="str">
        <f>IF(OR(ｶ.廃ﾌﾟﾗ類!D28&gt;0,ｶ.廃ﾌﾟﾗ類!D28&lt;0),ｶ.廃ﾌﾟﾗ類!D28,IF(L$19&gt;0,"0",0))</f>
        <v>0</v>
      </c>
      <c r="M13" s="293" t="str">
        <f>IF(OR(ｷ.紙くず!D28&gt;0,ｷ.紙くず!D28&lt;0),ｷ.紙くず!D28,IF(M$19&gt;0,"0",0))</f>
        <v>0</v>
      </c>
      <c r="N13" s="293" t="str">
        <f>IF(OR(ｸ.木くず!D28&gt;0,ｸ.木くず!D28&lt;0),ｸ.木くず!D28,IF(N$19&gt;0,"0",0))</f>
        <v>0</v>
      </c>
      <c r="O13" s="293">
        <f>IF(OR(ｹ.繊維くず!D28&gt;0,ｹ.繊維くず!D28&lt;0),ｹ.繊維くず!D28,IF(O$19&gt;0,"0",0))</f>
        <v>0</v>
      </c>
      <c r="P13" s="293">
        <f>IF(OR(ｺ.動植物性残さ!D28&gt;0,ｺ.動植物性残さ!D28&lt;0),ｺ.動植物性残さ!D28,IF(P$19&gt;0,"0",0))</f>
        <v>0</v>
      </c>
      <c r="Q13" s="293">
        <f>IF(OR(ｻ.動物系固形不要物!D28&gt;0,ｻ.動物系固形不要物!D28&lt;0),ｻ.動物系固形不要物!D28,IF(Q$19&gt;0,"0",0))</f>
        <v>0</v>
      </c>
      <c r="R13" s="293">
        <f>IF(OR(ｼ.ｺﾞﾑくず!D28&gt;0,ｼ.ｺﾞﾑくず!D28&lt;0),ｼ.ｺﾞﾑくず!D28,IF(R$19&gt;0,"0",0))</f>
        <v>0</v>
      </c>
      <c r="S13" s="293" t="str">
        <f>IF(OR(ｽ.金属くず!D28&gt;0,ｽ.金属くず!D28&lt;0),ｽ.金属くず!D28,IF(S$19&gt;0,"0",0))</f>
        <v>0</v>
      </c>
      <c r="T13" s="293" t="str">
        <f>IF(OR(ｾ.ｶﾞﾗｽ･ｺﾝｸﾘ･陶磁器くず!D28&gt;0,ｾ.ｶﾞﾗｽ･ｺﾝｸﾘ･陶磁器くず!D28&lt;0),ｾ.ｶﾞﾗｽ･ｺﾝｸﾘ･陶磁器くず!D28,IF(T$19&gt;0,"0",0))</f>
        <v>0</v>
      </c>
      <c r="U13" s="293">
        <f>IF(OR(ｿ.鉱さい!D28&gt;0,ｿ.鉱さい!D28&lt;0),ｿ.鉱さい!D28,IF(U$19&gt;0,"0",0))</f>
        <v>0</v>
      </c>
      <c r="V13" s="293" t="str">
        <f>IF(OR(ﾀ.がれき類!D28&gt;0,ﾀ.がれき類!D28&lt;0),ﾀ.がれき類!D28,IF(V$19&gt;0,"0",0))</f>
        <v>0</v>
      </c>
      <c r="W13" s="293">
        <f>IF(OR(ﾁ.動物のふん尿!D28&gt;0,ﾁ.動物のふん尿!D28&lt;0),ﾁ.動物のふん尿!D28,IF(W$19&gt;0,"0",0))</f>
        <v>0</v>
      </c>
      <c r="X13" s="293">
        <f>IF(OR(ﾂ.動物の死体!D28&gt;0,ﾂ.動物の死体!D28&lt;0),ﾂ.動物の死体!D28,IF(X$19&gt;0,"0",0))</f>
        <v>0</v>
      </c>
      <c r="Y13" s="293">
        <f>IF(OR(ﾃ.ばいじん!D28&gt;0,ﾃ.ばいじん!D28&lt;0),ﾃ.ばいじん!D28,IF(Y$19&gt;0,"0",0))</f>
        <v>0</v>
      </c>
      <c r="Z13" s="294" t="str">
        <f>IF(OR(ﾄ.混合廃棄物その他!D28&gt;0,ﾄ.混合廃棄物その他!D28&lt;0),ﾄ.混合廃棄物その他!D28,IF(Z$19&gt;0,"0",0))</f>
        <v>0</v>
      </c>
      <c r="AA13" s="295" t="str">
        <f t="shared" si="0"/>
        <v>0</v>
      </c>
    </row>
    <row r="14" spans="2:27" ht="20.45" customHeight="1">
      <c r="B14" s="155" t="s">
        <v>356</v>
      </c>
      <c r="C14" s="719" t="s">
        <v>246</v>
      </c>
      <c r="D14" s="719"/>
      <c r="E14" s="719"/>
      <c r="F14" s="700"/>
      <c r="G14" s="293">
        <f>IF(OR(ｱ.燃え殻!D29&gt;0,ｱ.燃え殻!D29&lt;0),ｱ.燃え殻!D29,IF(G$19&gt;0,"0",0))</f>
        <v>0</v>
      </c>
      <c r="H14" s="293">
        <f>IF(OR(ｲ.汚泥!D29&gt;0,ｲ.汚泥!D29&lt;0),ｲ.汚泥!D29,IF(H$19&gt;0,"0",0))</f>
        <v>1000</v>
      </c>
      <c r="I14" s="293">
        <f>IF(OR(ｳ.廃油!D29&gt;0,ｳ.廃油!D29&lt;0),ｳ.廃油!D29,IF(I$19&gt;0,"0",0))</f>
        <v>0</v>
      </c>
      <c r="J14" s="293">
        <f>IF(OR(ｴ.廃酸!$D29&gt;0,ｴ.廃酸!$D29&lt;0),ｴ.廃酸!D29,IF(J$19&gt;0,"0",0))</f>
        <v>0</v>
      </c>
      <c r="K14" s="293">
        <f>IF(OR(ｵ.廃ｱﾙｶﾘ!$D29&gt;0,ｵ.廃ｱﾙｶﾘ!$D29&lt;0),ｵ.廃ｱﾙｶﾘ!D29,IF(K$19&gt;0,"0",0))</f>
        <v>0</v>
      </c>
      <c r="L14" s="293">
        <f>IF(OR(ｶ.廃ﾌﾟﾗ類!D29&gt;0,ｶ.廃ﾌﾟﾗ類!D29&lt;0),ｶ.廃ﾌﾟﾗ類!D29,IF(L$19&gt;0,"0",0))</f>
        <v>3</v>
      </c>
      <c r="M14" s="293">
        <f>IF(OR(ｷ.紙くず!D29&gt;0,ｷ.紙くず!D29&lt;0),ｷ.紙くず!D29,IF(M$19&gt;0,"0",0))</f>
        <v>1</v>
      </c>
      <c r="N14" s="293">
        <f>IF(OR(ｸ.木くず!D29&gt;0,ｸ.木くず!D29&lt;0),ｸ.木くず!D29,IF(N$19&gt;0,"0",0))</f>
        <v>5</v>
      </c>
      <c r="O14" s="293">
        <f>IF(OR(ｹ.繊維くず!D29&gt;0,ｹ.繊維くず!D29&lt;0),ｹ.繊維くず!D29,IF(O$19&gt;0,"0",0))</f>
        <v>0</v>
      </c>
      <c r="P14" s="293">
        <f>IF(OR(ｺ.動植物性残さ!D29&gt;0,ｺ.動植物性残さ!D29&lt;0),ｺ.動植物性残さ!D29,IF(P$19&gt;0,"0",0))</f>
        <v>0</v>
      </c>
      <c r="Q14" s="293">
        <f>IF(OR(ｻ.動物系固形不要物!D29&gt;0,ｻ.動物系固形不要物!D29&lt;0),ｻ.動物系固形不要物!D29,IF(Q$19&gt;0,"0",0))</f>
        <v>0</v>
      </c>
      <c r="R14" s="293">
        <f>IF(OR(ｼ.ｺﾞﾑくず!D29&gt;0,ｼ.ｺﾞﾑくず!D29&lt;0),ｼ.ｺﾞﾑくず!D29,IF(R$19&gt;0,"0",0))</f>
        <v>0</v>
      </c>
      <c r="S14" s="293" t="str">
        <f>IF(OR(ｽ.金属くず!D29&gt;0,ｽ.金属くず!D29&lt;0),ｽ.金属くず!D29,IF(S$19&gt;0,"0",0))</f>
        <v>0</v>
      </c>
      <c r="T14" s="293" t="str">
        <f>IF(OR(ｾ.ｶﾞﾗｽ･ｺﾝｸﾘ･陶磁器くず!D29&gt;0,ｾ.ｶﾞﾗｽ･ｺﾝｸﾘ･陶磁器くず!D29&lt;0),ｾ.ｶﾞﾗｽ･ｺﾝｸﾘ･陶磁器くず!D29,IF(T$19&gt;0,"0",0))</f>
        <v>0</v>
      </c>
      <c r="U14" s="293">
        <f>IF(OR(ｿ.鉱さい!D29&gt;0,ｿ.鉱さい!D29&lt;0),ｿ.鉱さい!D29,IF(U$19&gt;0,"0",0))</f>
        <v>0</v>
      </c>
      <c r="V14" s="293">
        <f>IF(OR(ﾀ.がれき類!D29&gt;0,ﾀ.がれき類!D29&lt;0),ﾀ.がれき類!D29,IF(V$19&gt;0,"0",0))</f>
        <v>50</v>
      </c>
      <c r="W14" s="293">
        <f>IF(OR(ﾁ.動物のふん尿!D29&gt;0,ﾁ.動物のふん尿!D29&lt;0),ﾁ.動物のふん尿!D29,IF(W$19&gt;0,"0",0))</f>
        <v>0</v>
      </c>
      <c r="X14" s="293">
        <f>IF(OR(ﾂ.動物の死体!D29&gt;0,ﾂ.動物の死体!D29&lt;0),ﾂ.動物の死体!D29,IF(X$19&gt;0,"0",0))</f>
        <v>0</v>
      </c>
      <c r="Y14" s="293">
        <f>IF(OR(ﾃ.ばいじん!D29&gt;0,ﾃ.ばいじん!D29&lt;0),ﾃ.ばいじん!D29,IF(Y$19&gt;0,"0",0))</f>
        <v>0</v>
      </c>
      <c r="Z14" s="294">
        <f>IF(OR(ﾄ.混合廃棄物その他!D29&gt;0,ﾄ.混合廃棄物その他!D29&lt;0),ﾄ.混合廃棄物その他!D29,IF(Z$19&gt;0,"0",0))</f>
        <v>10</v>
      </c>
      <c r="AA14" s="295">
        <f t="shared" si="0"/>
        <v>1069</v>
      </c>
    </row>
    <row r="15" spans="2:27" ht="20.45" customHeight="1">
      <c r="B15" s="155" t="s">
        <v>357</v>
      </c>
      <c r="C15" s="719" t="s">
        <v>254</v>
      </c>
      <c r="D15" s="719"/>
      <c r="E15" s="719"/>
      <c r="F15" s="700"/>
      <c r="G15" s="293">
        <f>IF(OR(ｱ.燃え殻!D30&gt;0,ｱ.燃え殻!D30&lt;0),ｱ.燃え殻!D30,IF(G$19&gt;0,"0",0))</f>
        <v>0</v>
      </c>
      <c r="H15" s="293">
        <f>IF(OR(ｲ.汚泥!D30&gt;0,ｲ.汚泥!D30&lt;0),ｲ.汚泥!D30,IF(H$19&gt;0,"0",0))</f>
        <v>1000</v>
      </c>
      <c r="I15" s="293">
        <f>IF(OR(ｳ.廃油!D30&gt;0,ｳ.廃油!D30&lt;0),ｳ.廃油!D30,IF(I$19&gt;0,"0",0))</f>
        <v>0</v>
      </c>
      <c r="J15" s="293">
        <f>IF(OR(ｴ.廃酸!$D30&gt;0,ｴ.廃酸!$D30&lt;0),ｴ.廃酸!D30,IF(J$19&gt;0,"0",0))</f>
        <v>0</v>
      </c>
      <c r="K15" s="293">
        <f>IF(OR(ｵ.廃ｱﾙｶﾘ!$D30&gt;0,ｵ.廃ｱﾙｶﾘ!$D30&lt;0),ｵ.廃ｱﾙｶﾘ!D30,IF(K$19&gt;0,"0",0))</f>
        <v>0</v>
      </c>
      <c r="L15" s="293">
        <f>IF(OR(ｶ.廃ﾌﾟﾗ類!D30&gt;0,ｶ.廃ﾌﾟﾗ類!D30&lt;0),ｶ.廃ﾌﾟﾗ類!D30,IF(L$19&gt;0,"0",0))</f>
        <v>3</v>
      </c>
      <c r="M15" s="293">
        <f>IF(OR(ｷ.紙くず!D30&gt;0,ｷ.紙くず!D30&lt;0),ｷ.紙くず!D30,IF(M$19&gt;0,"0",0))</f>
        <v>1</v>
      </c>
      <c r="N15" s="293">
        <f>IF(OR(ｸ.木くず!D30&gt;0,ｸ.木くず!D30&lt;0),ｸ.木くず!D30,IF(N$19&gt;0,"0",0))</f>
        <v>5</v>
      </c>
      <c r="O15" s="293">
        <f>IF(OR(ｹ.繊維くず!D30&gt;0,ｹ.繊維くず!D30&lt;0),ｹ.繊維くず!D30,IF(O$19&gt;0,"0",0))</f>
        <v>0</v>
      </c>
      <c r="P15" s="293">
        <f>IF(OR(ｺ.動植物性残さ!D30&gt;0,ｺ.動植物性残さ!D30&lt;0),ｺ.動植物性残さ!D30,IF(P$19&gt;0,"0",0))</f>
        <v>0</v>
      </c>
      <c r="Q15" s="293">
        <f>IF(OR(ｻ.動物系固形不要物!D30&gt;0,ｻ.動物系固形不要物!D30&lt;0),ｻ.動物系固形不要物!D30,IF(Q$19&gt;0,"0",0))</f>
        <v>0</v>
      </c>
      <c r="R15" s="293">
        <f>IF(OR(ｼ.ｺﾞﾑくず!D30&gt;0,ｼ.ｺﾞﾑくず!D30&lt;0),ｼ.ｺﾞﾑくず!D30,IF(R$19&gt;0,"0",0))</f>
        <v>0</v>
      </c>
      <c r="S15" s="293" t="str">
        <f>IF(OR(ｽ.金属くず!D30&gt;0,ｽ.金属くず!D30&lt;0),ｽ.金属くず!D30,IF(S$19&gt;0,"0",0))</f>
        <v>0</v>
      </c>
      <c r="T15" s="293" t="str">
        <f>IF(OR(ｾ.ｶﾞﾗｽ･ｺﾝｸﾘ･陶磁器くず!D30&gt;0,ｾ.ｶﾞﾗｽ･ｺﾝｸﾘ･陶磁器くず!D30&lt;0),ｾ.ｶﾞﾗｽ･ｺﾝｸﾘ･陶磁器くず!D30,IF(T$19&gt;0,"0",0))</f>
        <v>0</v>
      </c>
      <c r="U15" s="293">
        <f>IF(OR(ｿ.鉱さい!D30&gt;0,ｿ.鉱さい!D30&lt;0),ｿ.鉱さい!D30,IF(U$19&gt;0,"0",0))</f>
        <v>0</v>
      </c>
      <c r="V15" s="293">
        <f>IF(OR(ﾀ.がれき類!D30&gt;0,ﾀ.がれき類!D30&lt;0),ﾀ.がれき類!D30,IF(V$19&gt;0,"0",0))</f>
        <v>50</v>
      </c>
      <c r="W15" s="293">
        <f>IF(OR(ﾁ.動物のふん尿!D30&gt;0,ﾁ.動物のふん尿!D30&lt;0),ﾁ.動物のふん尿!D30,IF(W$19&gt;0,"0",0))</f>
        <v>0</v>
      </c>
      <c r="X15" s="293">
        <f>IF(OR(ﾂ.動物の死体!D30&gt;0,ﾂ.動物の死体!D30&lt;0),ﾂ.動物の死体!D30,IF(X$19&gt;0,"0",0))</f>
        <v>0</v>
      </c>
      <c r="Y15" s="293">
        <f>IF(OR(ﾃ.ばいじん!D30&gt;0,ﾃ.ばいじん!D30&lt;0),ﾃ.ばいじん!D30,IF(Y$19&gt;0,"0",0))</f>
        <v>0</v>
      </c>
      <c r="Z15" s="294">
        <f>IF(OR(ﾄ.混合廃棄物その他!D30&gt;0,ﾄ.混合廃棄物その他!D30&lt;0),ﾄ.混合廃棄物その他!D30,IF(Z$19&gt;0,"0",0))</f>
        <v>10</v>
      </c>
      <c r="AA15" s="295">
        <f t="shared" si="0"/>
        <v>1069</v>
      </c>
    </row>
    <row r="16" spans="2:27" ht="20.45" customHeight="1">
      <c r="B16" s="155" t="s">
        <v>358</v>
      </c>
      <c r="C16" s="719" t="s">
        <v>256</v>
      </c>
      <c r="D16" s="719"/>
      <c r="E16" s="719"/>
      <c r="F16" s="700"/>
      <c r="G16" s="293">
        <f>IF(OR(ｱ.燃え殻!D31&gt;0,ｱ.燃え殻!D31&lt;0),ｱ.燃え殻!D31,IF(G$19&gt;0,"0",0))</f>
        <v>0</v>
      </c>
      <c r="H16" s="293">
        <f>IF(OR(ｲ.汚泥!D31&gt;0,ｲ.汚泥!D31&lt;0),ｲ.汚泥!D31,IF(H$19&gt;0,"0",0))</f>
        <v>1000</v>
      </c>
      <c r="I16" s="293">
        <f>IF(OR(ｳ.廃油!D31&gt;0,ｳ.廃油!D31&lt;0),ｳ.廃油!D31,IF(I$19&gt;0,"0",0))</f>
        <v>0</v>
      </c>
      <c r="J16" s="293">
        <f>IF(OR(ｴ.廃酸!$D31&gt;0,ｴ.廃酸!$D31&lt;0),ｴ.廃酸!D31,IF(J$19&gt;0,"0",0))</f>
        <v>0</v>
      </c>
      <c r="K16" s="293">
        <f>IF(OR(ｵ.廃ｱﾙｶﾘ!$D31&gt;0,ｵ.廃ｱﾙｶﾘ!$D31&lt;0),ｵ.廃ｱﾙｶﾘ!D31,IF(K$19&gt;0,"0",0))</f>
        <v>0</v>
      </c>
      <c r="L16" s="293">
        <f>IF(OR(ｶ.廃ﾌﾟﾗ類!D31&gt;0,ｶ.廃ﾌﾟﾗ類!D31&lt;0),ｶ.廃ﾌﾟﾗ類!D31,IF(L$19&gt;0,"0",0))</f>
        <v>3</v>
      </c>
      <c r="M16" s="293">
        <f>IF(OR(ｷ.紙くず!D31&gt;0,ｷ.紙くず!D31&lt;0),ｷ.紙くず!D31,IF(M$19&gt;0,"0",0))</f>
        <v>1</v>
      </c>
      <c r="N16" s="293">
        <f>IF(OR(ｸ.木くず!D31&gt;0,ｸ.木くず!D31&lt;0),ｸ.木くず!D31,IF(N$19&gt;0,"0",0))</f>
        <v>5</v>
      </c>
      <c r="O16" s="293">
        <f>IF(OR(ｹ.繊維くず!D31&gt;0,ｹ.繊維くず!D31&lt;0),ｹ.繊維くず!D31,IF(O$19&gt;0,"0",0))</f>
        <v>0</v>
      </c>
      <c r="P16" s="293">
        <f>IF(OR(ｺ.動植物性残さ!D31&gt;0,ｺ.動植物性残さ!D31&lt;0),ｺ.動植物性残さ!D31,IF(P$19&gt;0,"0",0))</f>
        <v>0</v>
      </c>
      <c r="Q16" s="293">
        <f>IF(OR(ｻ.動物系固形不要物!D31&gt;0,ｻ.動物系固形不要物!D31&lt;0),ｻ.動物系固形不要物!D31,IF(Q$19&gt;0,"0",0))</f>
        <v>0</v>
      </c>
      <c r="R16" s="293">
        <f>IF(OR(ｼ.ｺﾞﾑくず!D31&gt;0,ｼ.ｺﾞﾑくず!D31&lt;0),ｼ.ｺﾞﾑくず!D31,IF(R$19&gt;0,"0",0))</f>
        <v>0</v>
      </c>
      <c r="S16" s="293" t="str">
        <f>IF(OR(ｽ.金属くず!D31&gt;0,ｽ.金属くず!D31&lt;0),ｽ.金属くず!D31,IF(S$19&gt;0,"0",0))</f>
        <v>0</v>
      </c>
      <c r="T16" s="293" t="str">
        <f>IF(OR(ｾ.ｶﾞﾗｽ･ｺﾝｸﾘ･陶磁器くず!D31&gt;0,ｾ.ｶﾞﾗｽ･ｺﾝｸﾘ･陶磁器くず!D31&lt;0),ｾ.ｶﾞﾗｽ･ｺﾝｸﾘ･陶磁器くず!D31,IF(T$19&gt;0,"0",0))</f>
        <v>0</v>
      </c>
      <c r="U16" s="293">
        <f>IF(OR(ｿ.鉱さい!D31&gt;0,ｿ.鉱さい!D31&lt;0),ｿ.鉱さい!D31,IF(U$19&gt;0,"0",0))</f>
        <v>0</v>
      </c>
      <c r="V16" s="293">
        <f>IF(OR(ﾀ.がれき類!D31&gt;0,ﾀ.がれき類!D31&lt;0),ﾀ.がれき類!D31,IF(V$19&gt;0,"0",0))</f>
        <v>50</v>
      </c>
      <c r="W16" s="293">
        <f>IF(OR(ﾁ.動物のふん尿!D31&gt;0,ﾁ.動物のふん尿!D31&lt;0),ﾁ.動物のふん尿!D31,IF(W$19&gt;0,"0",0))</f>
        <v>0</v>
      </c>
      <c r="X16" s="293">
        <f>IF(OR(ﾂ.動物の死体!D31&gt;0,ﾂ.動物の死体!D31&lt;0),ﾂ.動物の死体!D31,IF(X$19&gt;0,"0",0))</f>
        <v>0</v>
      </c>
      <c r="Y16" s="293">
        <f>IF(OR(ﾃ.ばいじん!D31&gt;0,ﾃ.ばいじん!D31&lt;0),ﾃ.ばいじん!D31,IF(Y$19&gt;0,"0",0))</f>
        <v>0</v>
      </c>
      <c r="Z16" s="294">
        <f>IF(OR(ﾄ.混合廃棄物その他!D31&gt;0,ﾄ.混合廃棄物その他!D31&lt;0),ﾄ.混合廃棄物その他!D31,IF(Z$19&gt;0,"0",0))</f>
        <v>10</v>
      </c>
      <c r="AA16" s="295">
        <f t="shared" si="0"/>
        <v>1069</v>
      </c>
    </row>
    <row r="17" spans="2:27" ht="20.45" customHeight="1">
      <c r="B17" s="155"/>
      <c r="C17" s="719" t="s">
        <v>258</v>
      </c>
      <c r="D17" s="719"/>
      <c r="E17" s="719"/>
      <c r="F17" s="700"/>
      <c r="G17" s="293">
        <f>IF(OR(ｱ.燃え殻!D32&gt;0,ｱ.燃え殻!D32&lt;0),ｱ.燃え殻!D32,IF(G$19&gt;0,"0",0))</f>
        <v>0</v>
      </c>
      <c r="H17" s="293" t="str">
        <f>IF(OR(ｲ.汚泥!D32&gt;0,ｲ.汚泥!D32&lt;0),ｲ.汚泥!D32,IF(H$19&gt;0,"0",0))</f>
        <v>0</v>
      </c>
      <c r="I17" s="293">
        <f>IF(OR(ｳ.廃油!D32&gt;0,ｳ.廃油!D32&lt;0),ｳ.廃油!D32,IF(I$19&gt;0,"0",0))</f>
        <v>0</v>
      </c>
      <c r="J17" s="293">
        <f>IF(OR(ｴ.廃酸!$D32&gt;0,ｴ.廃酸!$D32&lt;0),ｴ.廃酸!D32,IF(J$19&gt;0,"0",0))</f>
        <v>0</v>
      </c>
      <c r="K17" s="293">
        <f>IF(OR(ｵ.廃ｱﾙｶﾘ!$D32&gt;0,ｵ.廃ｱﾙｶﾘ!$D32&lt;0),ｵ.廃ｱﾙｶﾘ!D32,IF(K$19&gt;0,"0",0))</f>
        <v>0</v>
      </c>
      <c r="L17" s="293" t="str">
        <f>IF(OR(ｶ.廃ﾌﾟﾗ類!D32&gt;0,ｶ.廃ﾌﾟﾗ類!D32&lt;0),ｶ.廃ﾌﾟﾗ類!D32,IF(L$19&gt;0,"0",0))</f>
        <v>0</v>
      </c>
      <c r="M17" s="293" t="str">
        <f>IF(OR(ｷ.紙くず!D32&gt;0,ｷ.紙くず!D32&lt;0),ｷ.紙くず!D32,IF(M$19&gt;0,"0",0))</f>
        <v>0</v>
      </c>
      <c r="N17" s="293" t="str">
        <f>IF(OR(ｸ.木くず!D32&gt;0,ｸ.木くず!D32&lt;0),ｸ.木くず!D32,IF(N$19&gt;0,"0",0))</f>
        <v>0</v>
      </c>
      <c r="O17" s="293">
        <f>IF(OR(ｹ.繊維くず!D32&gt;0,ｹ.繊維くず!D32&lt;0),ｹ.繊維くず!D32,IF(O$19&gt;0,"0",0))</f>
        <v>0</v>
      </c>
      <c r="P17" s="293">
        <f>IF(OR(ｺ.動植物性残さ!D32&gt;0,ｺ.動植物性残さ!D32&lt;0),ｺ.動植物性残さ!D32,IF(P$19&gt;0,"0",0))</f>
        <v>0</v>
      </c>
      <c r="Q17" s="293">
        <f>IF(OR(ｻ.動物系固形不要物!D32&gt;0,ｻ.動物系固形不要物!D32&lt;0),ｻ.動物系固形不要物!D32,IF(Q$19&gt;0,"0",0))</f>
        <v>0</v>
      </c>
      <c r="R17" s="293">
        <f>IF(OR(ｼ.ｺﾞﾑくず!D32&gt;0,ｼ.ｺﾞﾑくず!D32&lt;0),ｼ.ｺﾞﾑくず!D32,IF(R$19&gt;0,"0",0))</f>
        <v>0</v>
      </c>
      <c r="S17" s="293" t="str">
        <f>IF(OR(ｽ.金属くず!D32&gt;0,ｽ.金属くず!D32&lt;0),ｽ.金属くず!D32,IF(S$19&gt;0,"0",0))</f>
        <v>0</v>
      </c>
      <c r="T17" s="293" t="str">
        <f>IF(OR(ｾ.ｶﾞﾗｽ･ｺﾝｸﾘ･陶磁器くず!D32&gt;0,ｾ.ｶﾞﾗｽ･ｺﾝｸﾘ･陶磁器くず!D32&lt;0),ｾ.ｶﾞﾗｽ･ｺﾝｸﾘ･陶磁器くず!D32,IF(T$19&gt;0,"0",0))</f>
        <v>0</v>
      </c>
      <c r="U17" s="293">
        <f>IF(OR(ｿ.鉱さい!D32&gt;0,ｿ.鉱さい!D32&lt;0),ｿ.鉱さい!D32,IF(U$19&gt;0,"0",0))</f>
        <v>0</v>
      </c>
      <c r="V17" s="293" t="str">
        <f>IF(OR(ﾀ.がれき類!D32&gt;0,ﾀ.がれき類!D32&lt;0),ﾀ.がれき類!D32,IF(V$19&gt;0,"0",0))</f>
        <v>0</v>
      </c>
      <c r="W17" s="293">
        <f>IF(OR(ﾁ.動物のふん尿!D32&gt;0,ﾁ.動物のふん尿!D32&lt;0),ﾁ.動物のふん尿!D32,IF(W$19&gt;0,"0",0))</f>
        <v>0</v>
      </c>
      <c r="X17" s="293">
        <f>IF(OR(ﾂ.動物の死体!D32&gt;0,ﾂ.動物の死体!D32&lt;0),ﾂ.動物の死体!D32,IF(X$19&gt;0,"0",0))</f>
        <v>0</v>
      </c>
      <c r="Y17" s="293">
        <f>IF(OR(ﾃ.ばいじん!D32&gt;0,ﾃ.ばいじん!D32&lt;0),ﾃ.ばいじん!D32,IF(Y$19&gt;0,"0",0))</f>
        <v>0</v>
      </c>
      <c r="Z17" s="294" t="str">
        <f>IF(OR(ﾄ.混合廃棄物その他!D32&gt;0,ﾄ.混合廃棄物その他!D32&lt;0),ﾄ.混合廃棄物その他!D32,IF(Z$19&gt;0,"0",0))</f>
        <v>0</v>
      </c>
      <c r="AA17" s="295" t="str">
        <f t="shared" si="0"/>
        <v>0</v>
      </c>
    </row>
    <row r="18" spans="2:27" ht="20.45" customHeight="1" thickBot="1">
      <c r="B18" s="156"/>
      <c r="C18" s="176" t="s">
        <v>252</v>
      </c>
      <c r="D18" s="715" t="s">
        <v>81</v>
      </c>
      <c r="E18" s="715"/>
      <c r="F18" s="716"/>
      <c r="G18" s="296">
        <f>IF(OR(ｱ.燃え殻!D33&gt;0,ｱ.燃え殻!D33&lt;0),ｱ.燃え殻!D33,IF(G$19&gt;0,"0",0))</f>
        <v>0</v>
      </c>
      <c r="H18" s="296" t="str">
        <f>IF(OR(ｲ.汚泥!D33&gt;0,ｲ.汚泥!D33&lt;0),ｲ.汚泥!D33,IF(H$19&gt;0,"0",0))</f>
        <v>0</v>
      </c>
      <c r="I18" s="296">
        <f>IF(OR(ｳ.廃油!D33&gt;0,ｳ.廃油!D33&lt;0),ｳ.廃油!D33,IF(I$19&gt;0,"0",0))</f>
        <v>0</v>
      </c>
      <c r="J18" s="296">
        <f>IF(OR(ｴ.廃酸!$D33&gt;0,ｴ.廃酸!$D33&lt;0),ｴ.廃酸!D33,IF(J$19&gt;0,"0",0))</f>
        <v>0</v>
      </c>
      <c r="K18" s="296">
        <f>IF(OR(ｵ.廃ｱﾙｶﾘ!$D33&gt;0,ｵ.廃ｱﾙｶﾘ!$D33&lt;0),ｵ.廃ｱﾙｶﾘ!D33,IF(K$19&gt;0,"0",0))</f>
        <v>0</v>
      </c>
      <c r="L18" s="296" t="str">
        <f>IF(OR(ｶ.廃ﾌﾟﾗ類!D33&gt;0,ｶ.廃ﾌﾟﾗ類!D33&lt;0),ｶ.廃ﾌﾟﾗ類!D33,IF(L$19&gt;0,"0",0))</f>
        <v>0</v>
      </c>
      <c r="M18" s="296" t="str">
        <f>IF(OR(ｷ.紙くず!D33&gt;0,ｷ.紙くず!D33&lt;0),ｷ.紙くず!D33,IF(M$19&gt;0,"0",0))</f>
        <v>0</v>
      </c>
      <c r="N18" s="296" t="str">
        <f>IF(OR(ｸ.木くず!D33&gt;0,ｸ.木くず!D33&lt;0),ｸ.木くず!D33,IF(N$19&gt;0,"0",0))</f>
        <v>0</v>
      </c>
      <c r="O18" s="296">
        <f>IF(OR(ｹ.繊維くず!D33&gt;0,ｹ.繊維くず!D33&lt;0),ｹ.繊維くず!D33,IF(O$19&gt;0,"0",0))</f>
        <v>0</v>
      </c>
      <c r="P18" s="296">
        <f>IF(OR(ｺ.動植物性残さ!D33&gt;0,ｺ.動植物性残さ!D33&lt;0),ｺ.動植物性残さ!D33,IF(P$19&gt;0,"0",0))</f>
        <v>0</v>
      </c>
      <c r="Q18" s="296">
        <f>IF(OR(ｻ.動物系固形不要物!D33&gt;0,ｻ.動物系固形不要物!D33&lt;0),ｻ.動物系固形不要物!D33,IF(Q$19&gt;0,"0",0))</f>
        <v>0</v>
      </c>
      <c r="R18" s="296">
        <f>IF(OR(ｼ.ｺﾞﾑくず!D33&gt;0,ｼ.ｺﾞﾑくず!D33&lt;0),ｼ.ｺﾞﾑくず!D33,IF(R$19&gt;0,"0",0))</f>
        <v>0</v>
      </c>
      <c r="S18" s="296" t="str">
        <f>IF(OR(ｽ.金属くず!D33&gt;0,ｽ.金属くず!D33&lt;0),ｽ.金属くず!D33,IF(S$19&gt;0,"0",0))</f>
        <v>0</v>
      </c>
      <c r="T18" s="296" t="str">
        <f>IF(OR(ｾ.ｶﾞﾗｽ･ｺﾝｸﾘ･陶磁器くず!D33&gt;0,ｾ.ｶﾞﾗｽ･ｺﾝｸﾘ･陶磁器くず!D33&lt;0),ｾ.ｶﾞﾗｽ･ｺﾝｸﾘ･陶磁器くず!D33,IF(T$19&gt;0,"0",0))</f>
        <v>0</v>
      </c>
      <c r="U18" s="296">
        <f>IF(OR(ｿ.鉱さい!D33&gt;0,ｿ.鉱さい!D33&lt;0),ｿ.鉱さい!D33,IF(U$19&gt;0,"0",0))</f>
        <v>0</v>
      </c>
      <c r="V18" s="296" t="str">
        <f>IF(OR(ﾀ.がれき類!D33&gt;0,ﾀ.がれき類!D33&lt;0),ﾀ.がれき類!D33,IF(V$19&gt;0,"0",0))</f>
        <v>0</v>
      </c>
      <c r="W18" s="296">
        <f>IF(OR(ﾁ.動物のふん尿!D33&gt;0,ﾁ.動物のふん尿!D33&lt;0),ﾁ.動物のふん尿!D33,IF(W$19&gt;0,"0",0))</f>
        <v>0</v>
      </c>
      <c r="X18" s="296">
        <f>IF(OR(ﾂ.動物の死体!D33&gt;0,ﾂ.動物の死体!D33&lt;0),ﾂ.動物の死体!D33,IF(X$19&gt;0,"0",0))</f>
        <v>0</v>
      </c>
      <c r="Y18" s="296">
        <f>IF(OR(ﾃ.ばいじん!D33&gt;0,ﾃ.ばいじん!D33&lt;0),ﾃ.ばいじん!D33,IF(Y$19&gt;0,"0",0))</f>
        <v>0</v>
      </c>
      <c r="Z18" s="297" t="str">
        <f>IF(OR(ﾄ.混合廃棄物その他!D33&gt;0,ﾄ.混合廃棄物その他!D33&lt;0),ﾄ.混合廃棄物その他!D33,IF(Z$19&gt;0,"0",0))</f>
        <v>0</v>
      </c>
      <c r="AA18" s="298" t="str">
        <f t="shared" si="0"/>
        <v>0</v>
      </c>
    </row>
    <row r="19" spans="2:27" ht="20.45" customHeight="1" thickTop="1">
      <c r="B19" s="152"/>
      <c r="C19" s="157" t="s">
        <v>45</v>
      </c>
      <c r="D19" s="705" t="s">
        <v>359</v>
      </c>
      <c r="E19" s="705"/>
      <c r="F19" s="706"/>
      <c r="G19" s="299">
        <f t="shared" ref="G19:Z19" si="1">+G41+G25+G23+G22+G21-G20</f>
        <v>0</v>
      </c>
      <c r="H19" s="299">
        <f t="shared" si="1"/>
        <v>0.3</v>
      </c>
      <c r="I19" s="299">
        <f t="shared" si="1"/>
        <v>0</v>
      </c>
      <c r="J19" s="299">
        <f t="shared" si="1"/>
        <v>0</v>
      </c>
      <c r="K19" s="299">
        <f t="shared" si="1"/>
        <v>0</v>
      </c>
      <c r="L19" s="299">
        <f t="shared" si="1"/>
        <v>22.6</v>
      </c>
      <c r="M19" s="299">
        <f t="shared" si="1"/>
        <v>38.5</v>
      </c>
      <c r="N19" s="299">
        <f t="shared" si="1"/>
        <v>22.4</v>
      </c>
      <c r="O19" s="299">
        <f t="shared" si="1"/>
        <v>0</v>
      </c>
      <c r="P19" s="299">
        <f t="shared" si="1"/>
        <v>0</v>
      </c>
      <c r="Q19" s="299">
        <f t="shared" si="1"/>
        <v>0</v>
      </c>
      <c r="R19" s="299">
        <f t="shared" si="1"/>
        <v>0</v>
      </c>
      <c r="S19" s="299">
        <f t="shared" si="1"/>
        <v>0.6</v>
      </c>
      <c r="T19" s="299">
        <f t="shared" si="1"/>
        <v>19.5</v>
      </c>
      <c r="U19" s="299">
        <f t="shared" si="1"/>
        <v>0</v>
      </c>
      <c r="V19" s="299">
        <f t="shared" si="1"/>
        <v>92.9</v>
      </c>
      <c r="W19" s="299">
        <f t="shared" si="1"/>
        <v>0</v>
      </c>
      <c r="X19" s="299">
        <f t="shared" si="1"/>
        <v>0</v>
      </c>
      <c r="Y19" s="299">
        <f t="shared" si="1"/>
        <v>0</v>
      </c>
      <c r="Z19" s="300">
        <f t="shared" si="1"/>
        <v>58.3</v>
      </c>
      <c r="AA19" s="301">
        <f t="shared" ref="AA19:AA25" si="2">SUM(G19:Z19)</f>
        <v>255.10000000000002</v>
      </c>
    </row>
    <row r="20" spans="2:27" ht="20.45" customHeight="1" thickBot="1">
      <c r="B20" s="153"/>
      <c r="C20" s="196" t="s">
        <v>360</v>
      </c>
      <c r="D20" s="707" t="s">
        <v>267</v>
      </c>
      <c r="E20" s="707"/>
      <c r="F20" s="708"/>
      <c r="G20" s="302">
        <f>+ｱ.燃え殻!$F$15</f>
        <v>0</v>
      </c>
      <c r="H20" s="302">
        <f>+ｲ.汚泥!$F$15</f>
        <v>0</v>
      </c>
      <c r="I20" s="302">
        <f>+ｳ.廃油!$F$15</f>
        <v>0</v>
      </c>
      <c r="J20" s="302">
        <f>+ｴ.廃酸!$F$15</f>
        <v>0</v>
      </c>
      <c r="K20" s="302">
        <f>+ｵ.廃ｱﾙｶﾘ!$F$15</f>
        <v>0</v>
      </c>
      <c r="L20" s="302">
        <f>+ｶ.廃ﾌﾟﾗ類!$F$15</f>
        <v>0</v>
      </c>
      <c r="M20" s="302">
        <f>+ｷ.紙くず!$F$15</f>
        <v>0</v>
      </c>
      <c r="N20" s="302">
        <f>+ｸ.木くず!$F$15</f>
        <v>0</v>
      </c>
      <c r="O20" s="302">
        <f>+ｹ.繊維くず!$F$15</f>
        <v>0</v>
      </c>
      <c r="P20" s="302">
        <f>+ｺ.動植物性残さ!$F$15</f>
        <v>0</v>
      </c>
      <c r="Q20" s="302">
        <f>+ｻ.動物系固形不要物!$F$15</f>
        <v>0</v>
      </c>
      <c r="R20" s="302">
        <f>+ｼ.ｺﾞﾑくず!$F$15</f>
        <v>0</v>
      </c>
      <c r="S20" s="302">
        <f>+ｽ.金属くず!$F$15</f>
        <v>0</v>
      </c>
      <c r="T20" s="302">
        <f>+ｾ.ｶﾞﾗｽ･ｺﾝｸﾘ･陶磁器くず!$F$15</f>
        <v>0</v>
      </c>
      <c r="U20" s="302">
        <f>+ｿ.鉱さい!$F$15</f>
        <v>0</v>
      </c>
      <c r="V20" s="302">
        <f>+ﾀ.がれき類!$F$15</f>
        <v>0</v>
      </c>
      <c r="W20" s="302">
        <f>+ﾁ.動物のふん尿!$F$15</f>
        <v>0</v>
      </c>
      <c r="X20" s="302">
        <f>+ﾂ.動物の死体!$F$15</f>
        <v>0</v>
      </c>
      <c r="Y20" s="302">
        <f>+ﾃ.ばいじん!$F$15</f>
        <v>0</v>
      </c>
      <c r="Z20" s="303">
        <f>+ﾄ.混合廃棄物その他!$F$15</f>
        <v>0</v>
      </c>
      <c r="AA20" s="304">
        <f t="shared" si="2"/>
        <v>0</v>
      </c>
    </row>
    <row r="21" spans="2:27" ht="20.45" customHeight="1">
      <c r="B21" s="153"/>
      <c r="C21" s="115"/>
      <c r="D21" s="195" t="s">
        <v>361</v>
      </c>
      <c r="E21" s="709" t="s">
        <v>362</v>
      </c>
      <c r="F21" s="710"/>
      <c r="G21" s="305">
        <f>+ｱ.燃え殻!$P$12</f>
        <v>0</v>
      </c>
      <c r="H21" s="305">
        <f>+ｲ.汚泥!$P$12</f>
        <v>0</v>
      </c>
      <c r="I21" s="305">
        <f>+ｳ.廃油!$P$12</f>
        <v>0</v>
      </c>
      <c r="J21" s="305">
        <f>+ｴ.廃酸!$P$12</f>
        <v>0</v>
      </c>
      <c r="K21" s="305">
        <f>+ｵ.廃ｱﾙｶﾘ!$P$12</f>
        <v>0</v>
      </c>
      <c r="L21" s="305">
        <f>+ｶ.廃ﾌﾟﾗ類!$P$12</f>
        <v>0</v>
      </c>
      <c r="M21" s="305">
        <f>+ｷ.紙くず!$P$12</f>
        <v>0</v>
      </c>
      <c r="N21" s="305">
        <f>+ｸ.木くず!$P$12</f>
        <v>0</v>
      </c>
      <c r="O21" s="305">
        <f>+ｹ.繊維くず!$P$12</f>
        <v>0</v>
      </c>
      <c r="P21" s="305">
        <f>+ｺ.動植物性残さ!$P$12</f>
        <v>0</v>
      </c>
      <c r="Q21" s="305">
        <f>+ｻ.動物系固形不要物!$P$12</f>
        <v>0</v>
      </c>
      <c r="R21" s="305">
        <f>+ｼ.ｺﾞﾑくず!$P$12</f>
        <v>0</v>
      </c>
      <c r="S21" s="305">
        <f>+ｽ.金属くず!$P$12</f>
        <v>0</v>
      </c>
      <c r="T21" s="305">
        <f>+ｾ.ｶﾞﾗｽ･ｺﾝｸﾘ･陶磁器くず!$P$12</f>
        <v>0</v>
      </c>
      <c r="U21" s="305">
        <f>+ｿ.鉱さい!$P$12</f>
        <v>0</v>
      </c>
      <c r="V21" s="305">
        <f>+ﾀ.がれき類!$P$12</f>
        <v>0</v>
      </c>
      <c r="W21" s="305">
        <f>+ﾁ.動物のふん尿!$P$12</f>
        <v>0</v>
      </c>
      <c r="X21" s="305">
        <f>+ﾂ.動物の死体!$P$12</f>
        <v>0</v>
      </c>
      <c r="Y21" s="305">
        <f>+ﾃ.ばいじん!$P$12</f>
        <v>0</v>
      </c>
      <c r="Z21" s="306">
        <f>+ﾄ.混合廃棄物その他!$P$12</f>
        <v>0</v>
      </c>
      <c r="AA21" s="307">
        <f t="shared" si="2"/>
        <v>0</v>
      </c>
    </row>
    <row r="22" spans="2:27" ht="20.45" customHeight="1">
      <c r="B22" s="153"/>
      <c r="C22" s="115"/>
      <c r="D22" s="114" t="s">
        <v>363</v>
      </c>
      <c r="E22" s="713" t="s">
        <v>364</v>
      </c>
      <c r="F22" s="714"/>
      <c r="G22" s="308">
        <f>+ｱ.燃え殻!$P$15</f>
        <v>0</v>
      </c>
      <c r="H22" s="308">
        <f>+ｲ.汚泥!$P$15</f>
        <v>0</v>
      </c>
      <c r="I22" s="308">
        <f>+ｳ.廃油!$P$15</f>
        <v>0</v>
      </c>
      <c r="J22" s="308">
        <f>+ｴ.廃酸!$P$15</f>
        <v>0</v>
      </c>
      <c r="K22" s="308">
        <f>+ｵ.廃ｱﾙｶﾘ!$P$15</f>
        <v>0</v>
      </c>
      <c r="L22" s="308">
        <f>+ｶ.廃ﾌﾟﾗ類!$P$15</f>
        <v>0</v>
      </c>
      <c r="M22" s="308">
        <f>+ｷ.紙くず!$P$15</f>
        <v>0</v>
      </c>
      <c r="N22" s="308">
        <f>+ｸ.木くず!$P$15</f>
        <v>0</v>
      </c>
      <c r="O22" s="308">
        <f>+ｹ.繊維くず!$P$15</f>
        <v>0</v>
      </c>
      <c r="P22" s="308">
        <f>+ｺ.動植物性残さ!$P$15</f>
        <v>0</v>
      </c>
      <c r="Q22" s="308">
        <f>+ｻ.動物系固形不要物!$P$15</f>
        <v>0</v>
      </c>
      <c r="R22" s="308">
        <f>+ｼ.ｺﾞﾑくず!$P$15</f>
        <v>0</v>
      </c>
      <c r="S22" s="308">
        <f>+ｽ.金属くず!$P$15</f>
        <v>0</v>
      </c>
      <c r="T22" s="308">
        <f>+ｾ.ｶﾞﾗｽ･ｺﾝｸﾘ･陶磁器くず!$P$15</f>
        <v>0</v>
      </c>
      <c r="U22" s="308">
        <f>+ｿ.鉱さい!$P$15</f>
        <v>0</v>
      </c>
      <c r="V22" s="308">
        <f>+ﾀ.がれき類!$P$15</f>
        <v>0</v>
      </c>
      <c r="W22" s="308">
        <f>+ﾁ.動物のふん尿!$P$15</f>
        <v>0</v>
      </c>
      <c r="X22" s="308">
        <f>+ﾂ.動物の死体!$P$15</f>
        <v>0</v>
      </c>
      <c r="Y22" s="308">
        <f>+ﾃ.ばいじん!$P$15</f>
        <v>0</v>
      </c>
      <c r="Z22" s="309">
        <f>+ﾄ.混合廃棄物その他!$P$15</f>
        <v>0</v>
      </c>
      <c r="AA22" s="310">
        <f t="shared" si="2"/>
        <v>0</v>
      </c>
    </row>
    <row r="23" spans="2:27" ht="20.45" customHeight="1">
      <c r="B23" s="153"/>
      <c r="C23" s="115"/>
      <c r="D23" s="418" t="s">
        <v>365</v>
      </c>
      <c r="E23" s="695" t="s">
        <v>366</v>
      </c>
      <c r="F23" s="696"/>
      <c r="G23" s="311">
        <f>+ｱ.燃え殻!$P$18</f>
        <v>0</v>
      </c>
      <c r="H23" s="311">
        <f>+ｲ.汚泥!$P$18</f>
        <v>0</v>
      </c>
      <c r="I23" s="311">
        <f>+ｳ.廃油!$P$18</f>
        <v>0</v>
      </c>
      <c r="J23" s="311">
        <f>+ｴ.廃酸!$P$18</f>
        <v>0</v>
      </c>
      <c r="K23" s="311">
        <f>+ｵ.廃ｱﾙｶﾘ!$P$18</f>
        <v>0</v>
      </c>
      <c r="L23" s="311">
        <f>+ｶ.廃ﾌﾟﾗ類!$P$18</f>
        <v>0</v>
      </c>
      <c r="M23" s="311">
        <f>+ｷ.紙くず!$P$18</f>
        <v>0</v>
      </c>
      <c r="N23" s="311">
        <f>+ｸ.木くず!$P$18</f>
        <v>0</v>
      </c>
      <c r="O23" s="311">
        <f>+ｹ.繊維くず!$P$18</f>
        <v>0</v>
      </c>
      <c r="P23" s="311">
        <f>+ｺ.動植物性残さ!$P$18</f>
        <v>0</v>
      </c>
      <c r="Q23" s="311">
        <f>+ｻ.動物系固形不要物!$P$18</f>
        <v>0</v>
      </c>
      <c r="R23" s="311">
        <f>+ｼ.ｺﾞﾑくず!$P$18</f>
        <v>0</v>
      </c>
      <c r="S23" s="311">
        <f>+ｽ.金属くず!$P$18</f>
        <v>0</v>
      </c>
      <c r="T23" s="311">
        <f>+ｾ.ｶﾞﾗｽ･ｺﾝｸﾘ･陶磁器くず!$P$18</f>
        <v>0</v>
      </c>
      <c r="U23" s="311">
        <f>+ｿ.鉱さい!$P$18</f>
        <v>0</v>
      </c>
      <c r="V23" s="311">
        <f>+ﾀ.がれき類!$P$18</f>
        <v>0</v>
      </c>
      <c r="W23" s="311">
        <f>+ﾁ.動物のふん尿!$P$18</f>
        <v>0</v>
      </c>
      <c r="X23" s="311">
        <f>+ﾂ.動物の死体!$P$18</f>
        <v>0</v>
      </c>
      <c r="Y23" s="311">
        <f>+ﾃ.ばいじん!$P$18</f>
        <v>0</v>
      </c>
      <c r="Z23" s="312">
        <f>+ﾄ.混合廃棄物その他!$P$18</f>
        <v>0</v>
      </c>
      <c r="AA23" s="313">
        <f t="shared" si="2"/>
        <v>0</v>
      </c>
    </row>
    <row r="24" spans="2:27" ht="20.45" customHeight="1">
      <c r="B24" s="153"/>
      <c r="C24" s="115"/>
      <c r="D24" s="177"/>
      <c r="E24" s="178" t="s">
        <v>367</v>
      </c>
      <c r="F24" s="179" t="s">
        <v>368</v>
      </c>
      <c r="G24" s="314">
        <f>+ｱ.燃え殻!$P$21</f>
        <v>0</v>
      </c>
      <c r="H24" s="314">
        <f>+ｲ.汚泥!$P$21</f>
        <v>0</v>
      </c>
      <c r="I24" s="314">
        <f>+ｳ.廃油!$P$21</f>
        <v>0</v>
      </c>
      <c r="J24" s="314">
        <f>+ｴ.廃酸!$P$21</f>
        <v>0</v>
      </c>
      <c r="K24" s="314">
        <f>+ｵ.廃ｱﾙｶﾘ!$P$21</f>
        <v>0</v>
      </c>
      <c r="L24" s="314">
        <f>+ｶ.廃ﾌﾟﾗ類!$P$21</f>
        <v>0</v>
      </c>
      <c r="M24" s="314">
        <f>+ｷ.紙くず!$P$21</f>
        <v>0</v>
      </c>
      <c r="N24" s="314">
        <f>+ｸ.木くず!$P$21</f>
        <v>0</v>
      </c>
      <c r="O24" s="314">
        <f>+ｹ.繊維くず!$P$21</f>
        <v>0</v>
      </c>
      <c r="P24" s="314">
        <f>+ｺ.動植物性残さ!$P$21</f>
        <v>0</v>
      </c>
      <c r="Q24" s="314">
        <f>+ｻ.動物系固形不要物!$P$21</f>
        <v>0</v>
      </c>
      <c r="R24" s="314">
        <f>+ｼ.ｺﾞﾑくず!$P$21</f>
        <v>0</v>
      </c>
      <c r="S24" s="314">
        <f>+ｽ.金属くず!$P$21</f>
        <v>0</v>
      </c>
      <c r="T24" s="314">
        <f>+ｾ.ｶﾞﾗｽ･ｺﾝｸﾘ･陶磁器くず!$P$21</f>
        <v>0</v>
      </c>
      <c r="U24" s="314">
        <f>+ｿ.鉱さい!$P$21</f>
        <v>0</v>
      </c>
      <c r="V24" s="314">
        <f>+ﾀ.がれき類!$P$21</f>
        <v>0</v>
      </c>
      <c r="W24" s="314">
        <f>+ﾁ.動物のふん尿!$P$21</f>
        <v>0</v>
      </c>
      <c r="X24" s="314">
        <f>+ﾂ.動物の死体!$P$21</f>
        <v>0</v>
      </c>
      <c r="Y24" s="314">
        <f>+ﾃ.ばいじん!$P$21</f>
        <v>0</v>
      </c>
      <c r="Z24" s="315">
        <f>+ﾄ.混合廃棄物その他!$P$21</f>
        <v>0</v>
      </c>
      <c r="AA24" s="316">
        <f t="shared" si="2"/>
        <v>0</v>
      </c>
    </row>
    <row r="25" spans="2:27" ht="20.45" customHeight="1">
      <c r="B25" s="153"/>
      <c r="C25" s="115"/>
      <c r="D25" s="158" t="s">
        <v>228</v>
      </c>
      <c r="E25" s="711" t="s">
        <v>369</v>
      </c>
      <c r="F25" s="712"/>
      <c r="G25" s="317">
        <f>+ｱ.燃え殻!$P$24</f>
        <v>0</v>
      </c>
      <c r="H25" s="317">
        <f>+ｲ.汚泥!$P$24</f>
        <v>0</v>
      </c>
      <c r="I25" s="317">
        <f>+ｳ.廃油!$P$24</f>
        <v>0</v>
      </c>
      <c r="J25" s="317">
        <f>+ｴ.廃酸!$P$24</f>
        <v>0</v>
      </c>
      <c r="K25" s="317">
        <f>+ｵ.廃ｱﾙｶﾘ!$P$24</f>
        <v>0</v>
      </c>
      <c r="L25" s="317">
        <f>+ｶ.廃ﾌﾟﾗ類!$P$24</f>
        <v>0</v>
      </c>
      <c r="M25" s="317">
        <f>+ｷ.紙くず!$P$24</f>
        <v>0</v>
      </c>
      <c r="N25" s="317">
        <f>+ｸ.木くず!$P$24</f>
        <v>0</v>
      </c>
      <c r="O25" s="317">
        <f>+ｹ.繊維くず!$P$24</f>
        <v>0</v>
      </c>
      <c r="P25" s="317">
        <f>+ｺ.動植物性残さ!$P$24</f>
        <v>0</v>
      </c>
      <c r="Q25" s="317">
        <f>+ｻ.動物系固形不要物!$P$24</f>
        <v>0</v>
      </c>
      <c r="R25" s="317">
        <f>+ｼ.ｺﾞﾑくず!$P$24</f>
        <v>0</v>
      </c>
      <c r="S25" s="317">
        <f>+ｽ.金属くず!$P$24</f>
        <v>0</v>
      </c>
      <c r="T25" s="317">
        <f>+ｾ.ｶﾞﾗｽ･ｺﾝｸﾘ･陶磁器くず!$P$24</f>
        <v>0</v>
      </c>
      <c r="U25" s="317">
        <f>+ｿ.鉱さい!$P$24</f>
        <v>0</v>
      </c>
      <c r="V25" s="317">
        <f>+ﾀ.がれき類!$P$24</f>
        <v>0</v>
      </c>
      <c r="W25" s="317">
        <f>+ﾁ.動物のふん尿!$P$24</f>
        <v>0</v>
      </c>
      <c r="X25" s="317">
        <f>+ﾂ.動物の死体!$P$24</f>
        <v>0</v>
      </c>
      <c r="Y25" s="317">
        <f>+ﾃ.ばいじん!$P$24</f>
        <v>0</v>
      </c>
      <c r="Z25" s="318">
        <f>+ﾄ.混合廃棄物その他!$P$24</f>
        <v>0</v>
      </c>
      <c r="AA25" s="319">
        <f t="shared" si="2"/>
        <v>0</v>
      </c>
    </row>
    <row r="26" spans="2:27" ht="20.45" customHeight="1">
      <c r="B26" s="153"/>
      <c r="C26" s="703" t="s">
        <v>370</v>
      </c>
      <c r="D26" s="417" t="s">
        <v>210</v>
      </c>
      <c r="E26" s="682" t="s">
        <v>371</v>
      </c>
      <c r="F26" s="683"/>
      <c r="G26" s="320">
        <f>+G28+G33+G34+G35</f>
        <v>0</v>
      </c>
      <c r="H26" s="320">
        <f t="shared" ref="H26:Z26" si="3">+H28+H33+H34+H35</f>
        <v>0</v>
      </c>
      <c r="I26" s="320">
        <f t="shared" si="3"/>
        <v>0</v>
      </c>
      <c r="J26" s="320">
        <f t="shared" si="3"/>
        <v>0</v>
      </c>
      <c r="K26" s="320">
        <f t="shared" si="3"/>
        <v>0</v>
      </c>
      <c r="L26" s="320">
        <f t="shared" si="3"/>
        <v>0</v>
      </c>
      <c r="M26" s="320">
        <f t="shared" si="3"/>
        <v>0</v>
      </c>
      <c r="N26" s="320">
        <f t="shared" si="3"/>
        <v>0</v>
      </c>
      <c r="O26" s="320">
        <f t="shared" si="3"/>
        <v>0</v>
      </c>
      <c r="P26" s="320">
        <f t="shared" si="3"/>
        <v>0</v>
      </c>
      <c r="Q26" s="320">
        <f t="shared" si="3"/>
        <v>0</v>
      </c>
      <c r="R26" s="320">
        <f t="shared" si="3"/>
        <v>0</v>
      </c>
      <c r="S26" s="320">
        <f t="shared" si="3"/>
        <v>0</v>
      </c>
      <c r="T26" s="320">
        <f t="shared" si="3"/>
        <v>0</v>
      </c>
      <c r="U26" s="320">
        <f t="shared" si="3"/>
        <v>0</v>
      </c>
      <c r="V26" s="320">
        <f t="shared" si="3"/>
        <v>0</v>
      </c>
      <c r="W26" s="320">
        <f t="shared" si="3"/>
        <v>0</v>
      </c>
      <c r="X26" s="320">
        <f t="shared" si="3"/>
        <v>0</v>
      </c>
      <c r="Y26" s="320">
        <f t="shared" si="3"/>
        <v>0</v>
      </c>
      <c r="Z26" s="321">
        <f t="shared" si="3"/>
        <v>0</v>
      </c>
      <c r="AA26" s="322">
        <f t="shared" ref="AA26:AA55" si="4">SUM(G26:Z26)</f>
        <v>0</v>
      </c>
    </row>
    <row r="27" spans="2:27" ht="20.45" customHeight="1">
      <c r="B27" s="153"/>
      <c r="C27" s="703"/>
      <c r="D27" s="158" t="s">
        <v>221</v>
      </c>
      <c r="E27" s="682" t="s">
        <v>372</v>
      </c>
      <c r="F27" s="683"/>
      <c r="G27" s="320">
        <f t="shared" ref="G27:Z27" si="5">+G23-G26</f>
        <v>0</v>
      </c>
      <c r="H27" s="320">
        <f t="shared" si="5"/>
        <v>0</v>
      </c>
      <c r="I27" s="320">
        <f t="shared" si="5"/>
        <v>0</v>
      </c>
      <c r="J27" s="320">
        <f t="shared" si="5"/>
        <v>0</v>
      </c>
      <c r="K27" s="320">
        <f t="shared" si="5"/>
        <v>0</v>
      </c>
      <c r="L27" s="320">
        <f t="shared" si="5"/>
        <v>0</v>
      </c>
      <c r="M27" s="320">
        <f t="shared" si="5"/>
        <v>0</v>
      </c>
      <c r="N27" s="320">
        <f t="shared" si="5"/>
        <v>0</v>
      </c>
      <c r="O27" s="320">
        <f t="shared" si="5"/>
        <v>0</v>
      </c>
      <c r="P27" s="320">
        <f t="shared" si="5"/>
        <v>0</v>
      </c>
      <c r="Q27" s="320">
        <f t="shared" si="5"/>
        <v>0</v>
      </c>
      <c r="R27" s="320">
        <f t="shared" si="5"/>
        <v>0</v>
      </c>
      <c r="S27" s="320">
        <f t="shared" si="5"/>
        <v>0</v>
      </c>
      <c r="T27" s="320">
        <f t="shared" si="5"/>
        <v>0</v>
      </c>
      <c r="U27" s="320">
        <f t="shared" si="5"/>
        <v>0</v>
      </c>
      <c r="V27" s="320">
        <f t="shared" si="5"/>
        <v>0</v>
      </c>
      <c r="W27" s="320">
        <f t="shared" si="5"/>
        <v>0</v>
      </c>
      <c r="X27" s="320">
        <f t="shared" si="5"/>
        <v>0</v>
      </c>
      <c r="Y27" s="320">
        <f t="shared" si="5"/>
        <v>0</v>
      </c>
      <c r="Z27" s="321">
        <f t="shared" si="5"/>
        <v>0</v>
      </c>
      <c r="AA27" s="322">
        <f t="shared" si="4"/>
        <v>0</v>
      </c>
    </row>
    <row r="28" spans="2:27" ht="20.45" customHeight="1">
      <c r="B28" s="153"/>
      <c r="C28" s="704"/>
      <c r="D28" s="688" t="s">
        <v>373</v>
      </c>
      <c r="E28" s="418" t="s">
        <v>189</v>
      </c>
      <c r="F28" s="234" t="s">
        <v>374</v>
      </c>
      <c r="G28" s="308">
        <f>+ｱ.燃え殻!$AH$9</f>
        <v>0</v>
      </c>
      <c r="H28" s="308">
        <f>+ｲ.汚泥!$AH$9</f>
        <v>0</v>
      </c>
      <c r="I28" s="308">
        <f>+ｳ.廃油!$AH$9</f>
        <v>0</v>
      </c>
      <c r="J28" s="308">
        <f>+ｴ.廃酸!$AH$9</f>
        <v>0</v>
      </c>
      <c r="K28" s="308">
        <f>+ｵ.廃ｱﾙｶﾘ!$AH$9</f>
        <v>0</v>
      </c>
      <c r="L28" s="308">
        <f>+ｶ.廃ﾌﾟﾗ類!$AH$9</f>
        <v>0</v>
      </c>
      <c r="M28" s="308">
        <f>+ｷ.紙くず!$AH$9</f>
        <v>0</v>
      </c>
      <c r="N28" s="308">
        <f>+ｸ.木くず!$AH$9</f>
        <v>0</v>
      </c>
      <c r="O28" s="308">
        <f>+ｹ.繊維くず!$AH$9</f>
        <v>0</v>
      </c>
      <c r="P28" s="308">
        <f>+ｺ.動植物性残さ!$AH$9</f>
        <v>0</v>
      </c>
      <c r="Q28" s="308">
        <f>+ｻ.動物系固形不要物!$AH$9</f>
        <v>0</v>
      </c>
      <c r="R28" s="308">
        <f>+ｼ.ｺﾞﾑくず!$AH$9</f>
        <v>0</v>
      </c>
      <c r="S28" s="308">
        <f>+ｽ.金属くず!$AH$9</f>
        <v>0</v>
      </c>
      <c r="T28" s="308">
        <f>+ｾ.ｶﾞﾗｽ･ｺﾝｸﾘ･陶磁器くず!$AH$9</f>
        <v>0</v>
      </c>
      <c r="U28" s="308">
        <f>+ｿ.鉱さい!$AH$9</f>
        <v>0</v>
      </c>
      <c r="V28" s="308">
        <f>+ﾀ.がれき類!$AH$9</f>
        <v>0</v>
      </c>
      <c r="W28" s="308">
        <f>+ﾁ.動物のふん尿!$AH$9</f>
        <v>0</v>
      </c>
      <c r="X28" s="308">
        <f>+ﾂ.動物の死体!$AH$9</f>
        <v>0</v>
      </c>
      <c r="Y28" s="308">
        <f>+ﾃ.ばいじん!$AH$9</f>
        <v>0</v>
      </c>
      <c r="Z28" s="309">
        <f>+ﾄ.混合廃棄物その他!$AH$9</f>
        <v>0</v>
      </c>
      <c r="AA28" s="310">
        <f>SUM(G28:Z28)</f>
        <v>0</v>
      </c>
    </row>
    <row r="29" spans="2:27" ht="20.45" customHeight="1">
      <c r="B29" s="153"/>
      <c r="C29" s="704"/>
      <c r="D29" s="689"/>
      <c r="E29" s="187"/>
      <c r="F29" s="368" t="s">
        <v>375</v>
      </c>
      <c r="G29" s="366"/>
      <c r="H29" s="366"/>
      <c r="I29" s="366"/>
      <c r="J29" s="366"/>
      <c r="K29" s="366"/>
      <c r="L29" s="308">
        <f>ｶ.廃ﾌﾟﾗ類!AU7</f>
        <v>0</v>
      </c>
      <c r="M29" s="366"/>
      <c r="N29" s="366"/>
      <c r="O29" s="366"/>
      <c r="P29" s="366"/>
      <c r="Q29" s="366"/>
      <c r="R29" s="366"/>
      <c r="S29" s="366"/>
      <c r="T29" s="366"/>
      <c r="U29" s="366"/>
      <c r="V29" s="366"/>
      <c r="W29" s="366"/>
      <c r="X29" s="366"/>
      <c r="Y29" s="366"/>
      <c r="Z29" s="385"/>
      <c r="AA29" s="310">
        <f t="shared" si="4"/>
        <v>0</v>
      </c>
    </row>
    <row r="30" spans="2:27" ht="20.45" customHeight="1">
      <c r="B30" s="153"/>
      <c r="C30" s="704"/>
      <c r="D30" s="689"/>
      <c r="E30" s="365"/>
      <c r="F30" s="369" t="s">
        <v>376</v>
      </c>
      <c r="G30" s="370"/>
      <c r="H30" s="370"/>
      <c r="I30" s="370"/>
      <c r="J30" s="370"/>
      <c r="K30" s="370"/>
      <c r="L30" s="371">
        <f>ｶ.廃ﾌﾟﾗ類!AU8</f>
        <v>0</v>
      </c>
      <c r="M30" s="370"/>
      <c r="N30" s="370"/>
      <c r="O30" s="370"/>
      <c r="P30" s="370"/>
      <c r="Q30" s="370"/>
      <c r="R30" s="370"/>
      <c r="S30" s="370"/>
      <c r="T30" s="370"/>
      <c r="U30" s="370"/>
      <c r="V30" s="370"/>
      <c r="W30" s="370"/>
      <c r="X30" s="370"/>
      <c r="Y30" s="370"/>
      <c r="Z30" s="386"/>
      <c r="AA30" s="372">
        <f t="shared" si="4"/>
        <v>0</v>
      </c>
    </row>
    <row r="31" spans="2:27" ht="20.45" customHeight="1">
      <c r="B31" s="153"/>
      <c r="C31" s="704"/>
      <c r="D31" s="689"/>
      <c r="E31" s="365"/>
      <c r="F31" s="369" t="s">
        <v>377</v>
      </c>
      <c r="G31" s="370"/>
      <c r="H31" s="370"/>
      <c r="I31" s="370"/>
      <c r="J31" s="370"/>
      <c r="K31" s="370"/>
      <c r="L31" s="371">
        <f>ｶ.廃ﾌﾟﾗ類!AU9</f>
        <v>0</v>
      </c>
      <c r="M31" s="370"/>
      <c r="N31" s="370"/>
      <c r="O31" s="370"/>
      <c r="P31" s="370"/>
      <c r="Q31" s="370"/>
      <c r="R31" s="370"/>
      <c r="S31" s="370"/>
      <c r="T31" s="370"/>
      <c r="U31" s="370"/>
      <c r="V31" s="370"/>
      <c r="W31" s="370"/>
      <c r="X31" s="370"/>
      <c r="Y31" s="370"/>
      <c r="Z31" s="386"/>
      <c r="AA31" s="372">
        <f t="shared" si="4"/>
        <v>0</v>
      </c>
    </row>
    <row r="32" spans="2:27" ht="20.45" customHeight="1">
      <c r="B32" s="153"/>
      <c r="C32" s="704"/>
      <c r="D32" s="689"/>
      <c r="E32" s="195"/>
      <c r="F32" s="373" t="s">
        <v>378</v>
      </c>
      <c r="G32" s="374"/>
      <c r="H32" s="374"/>
      <c r="I32" s="374"/>
      <c r="J32" s="374"/>
      <c r="K32" s="374"/>
      <c r="L32" s="375">
        <f>ｶ.廃ﾌﾟﾗ類!AU10</f>
        <v>0</v>
      </c>
      <c r="M32" s="374"/>
      <c r="N32" s="374"/>
      <c r="O32" s="374"/>
      <c r="P32" s="374"/>
      <c r="Q32" s="374"/>
      <c r="R32" s="374"/>
      <c r="S32" s="374"/>
      <c r="T32" s="374"/>
      <c r="U32" s="374"/>
      <c r="V32" s="374"/>
      <c r="W32" s="374"/>
      <c r="X32" s="374"/>
      <c r="Y32" s="374"/>
      <c r="Z32" s="387"/>
      <c r="AA32" s="376">
        <f t="shared" si="4"/>
        <v>0</v>
      </c>
    </row>
    <row r="33" spans="2:27" ht="20.45" customHeight="1">
      <c r="B33" s="153"/>
      <c r="C33" s="704"/>
      <c r="D33" s="689"/>
      <c r="E33" s="158" t="s">
        <v>199</v>
      </c>
      <c r="F33" s="191" t="s">
        <v>379</v>
      </c>
      <c r="G33" s="308">
        <f>+ｱ.燃え殻!$AH$12</f>
        <v>0</v>
      </c>
      <c r="H33" s="308">
        <f>+ｲ.汚泥!$AH$12</f>
        <v>0</v>
      </c>
      <c r="I33" s="308">
        <f>+ｳ.廃油!$AH$12</f>
        <v>0</v>
      </c>
      <c r="J33" s="308">
        <f>+ｴ.廃酸!$AH$12</f>
        <v>0</v>
      </c>
      <c r="K33" s="308">
        <f>+ｵ.廃ｱﾙｶﾘ!$AH$12</f>
        <v>0</v>
      </c>
      <c r="L33" s="308">
        <f>+ｶ.廃ﾌﾟﾗ類!$AH$12</f>
        <v>0</v>
      </c>
      <c r="M33" s="308">
        <f>+ｷ.紙くず!$AH$12</f>
        <v>0</v>
      </c>
      <c r="N33" s="308">
        <f>+ｸ.木くず!$AH$12</f>
        <v>0</v>
      </c>
      <c r="O33" s="308">
        <f>+ｹ.繊維くず!$AH$12</f>
        <v>0</v>
      </c>
      <c r="P33" s="308">
        <f>+ｺ.動植物性残さ!$AH$12</f>
        <v>0</v>
      </c>
      <c r="Q33" s="308">
        <f>+ｻ.動物系固形不要物!$AH$12</f>
        <v>0</v>
      </c>
      <c r="R33" s="308">
        <f>+ｼ.ｺﾞﾑくず!$AH$12</f>
        <v>0</v>
      </c>
      <c r="S33" s="308">
        <f>+ｽ.金属くず!$AH$12</f>
        <v>0</v>
      </c>
      <c r="T33" s="308">
        <f>+ｾ.ｶﾞﾗｽ･ｺﾝｸﾘ･陶磁器くず!$AH$12</f>
        <v>0</v>
      </c>
      <c r="U33" s="308">
        <f>+ｿ.鉱さい!$AH$12</f>
        <v>0</v>
      </c>
      <c r="V33" s="308">
        <f>+ﾀ.がれき類!$AH$12</f>
        <v>0</v>
      </c>
      <c r="W33" s="308">
        <f>+ﾁ.動物のふん尿!$AH$12</f>
        <v>0</v>
      </c>
      <c r="X33" s="308">
        <f>+ﾂ.動物の死体!$AH$12</f>
        <v>0</v>
      </c>
      <c r="Y33" s="308">
        <f>+ﾃ.ばいじん!$AH$12</f>
        <v>0</v>
      </c>
      <c r="Z33" s="309">
        <f>+ﾄ.混合廃棄物その他!$AH$12</f>
        <v>0</v>
      </c>
      <c r="AA33" s="310">
        <f>SUM(G33:Z33)</f>
        <v>0</v>
      </c>
    </row>
    <row r="34" spans="2:27" ht="20.45" customHeight="1">
      <c r="B34" s="155" t="s">
        <v>349</v>
      </c>
      <c r="C34" s="704"/>
      <c r="D34" s="690"/>
      <c r="E34" s="158" t="s">
        <v>380</v>
      </c>
      <c r="F34" s="416" t="s">
        <v>381</v>
      </c>
      <c r="G34" s="323">
        <f>+ｱ.燃え殻!$AH$15</f>
        <v>0</v>
      </c>
      <c r="H34" s="323">
        <f>+ｲ.汚泥!$AH$15</f>
        <v>0</v>
      </c>
      <c r="I34" s="323">
        <f>+ｳ.廃油!$AH$15</f>
        <v>0</v>
      </c>
      <c r="J34" s="323">
        <f>+ｴ.廃酸!$AH$15</f>
        <v>0</v>
      </c>
      <c r="K34" s="323">
        <f>+ｵ.廃ｱﾙｶﾘ!$AH$15</f>
        <v>0</v>
      </c>
      <c r="L34" s="323">
        <f>+ｶ.廃ﾌﾟﾗ類!$AH$15</f>
        <v>0</v>
      </c>
      <c r="M34" s="323">
        <f>+ｷ.紙くず!$AH$15</f>
        <v>0</v>
      </c>
      <c r="N34" s="323">
        <f>+ｸ.木くず!$AH$15</f>
        <v>0</v>
      </c>
      <c r="O34" s="323">
        <f>+ｹ.繊維くず!$AH$15</f>
        <v>0</v>
      </c>
      <c r="P34" s="323">
        <f>+ｺ.動植物性残さ!$AH$15</f>
        <v>0</v>
      </c>
      <c r="Q34" s="323">
        <f>+ｻ.動物系固形不要物!$AH$15</f>
        <v>0</v>
      </c>
      <c r="R34" s="323">
        <f>+ｼ.ｺﾞﾑくず!$AH$15</f>
        <v>0</v>
      </c>
      <c r="S34" s="323">
        <f>+ｽ.金属くず!$AH$15</f>
        <v>0</v>
      </c>
      <c r="T34" s="323">
        <f>+ｾ.ｶﾞﾗｽ･ｺﾝｸﾘ･陶磁器くず!$AH$15</f>
        <v>0</v>
      </c>
      <c r="U34" s="323">
        <f>+ｿ.鉱さい!$AH$15</f>
        <v>0</v>
      </c>
      <c r="V34" s="323">
        <f>+ﾀ.がれき類!$AH$15</f>
        <v>0</v>
      </c>
      <c r="W34" s="323">
        <f>+ﾁ.動物のふん尿!$AH$15</f>
        <v>0</v>
      </c>
      <c r="X34" s="323">
        <f>+ﾂ.動物の死体!$AH$15</f>
        <v>0</v>
      </c>
      <c r="Y34" s="323">
        <f>+ﾃ.ばいじん!$AH$15</f>
        <v>0</v>
      </c>
      <c r="Z34" s="324">
        <f>+ﾄ.混合廃棄物その他!$AH$15</f>
        <v>0</v>
      </c>
      <c r="AA34" s="325">
        <f>SUM(G34:Z34)</f>
        <v>0</v>
      </c>
    </row>
    <row r="35" spans="2:27" ht="20.45" customHeight="1">
      <c r="B35" s="155" t="s">
        <v>351</v>
      </c>
      <c r="C35" s="704"/>
      <c r="D35" s="114" t="s">
        <v>213</v>
      </c>
      <c r="E35" s="682" t="s">
        <v>382</v>
      </c>
      <c r="F35" s="683"/>
      <c r="G35" s="320">
        <f t="shared" ref="G35:Z35" si="6">+G36+G40</f>
        <v>0</v>
      </c>
      <c r="H35" s="320">
        <f t="shared" si="6"/>
        <v>0</v>
      </c>
      <c r="I35" s="320">
        <f t="shared" si="6"/>
        <v>0</v>
      </c>
      <c r="J35" s="320">
        <f t="shared" si="6"/>
        <v>0</v>
      </c>
      <c r="K35" s="320">
        <f t="shared" si="6"/>
        <v>0</v>
      </c>
      <c r="L35" s="320">
        <f t="shared" si="6"/>
        <v>0</v>
      </c>
      <c r="M35" s="320">
        <f t="shared" si="6"/>
        <v>0</v>
      </c>
      <c r="N35" s="320">
        <f t="shared" si="6"/>
        <v>0</v>
      </c>
      <c r="O35" s="320">
        <f t="shared" si="6"/>
        <v>0</v>
      </c>
      <c r="P35" s="320">
        <f t="shared" si="6"/>
        <v>0</v>
      </c>
      <c r="Q35" s="320">
        <f t="shared" si="6"/>
        <v>0</v>
      </c>
      <c r="R35" s="320">
        <f t="shared" si="6"/>
        <v>0</v>
      </c>
      <c r="S35" s="320">
        <f t="shared" si="6"/>
        <v>0</v>
      </c>
      <c r="T35" s="320">
        <f t="shared" si="6"/>
        <v>0</v>
      </c>
      <c r="U35" s="320">
        <f t="shared" si="6"/>
        <v>0</v>
      </c>
      <c r="V35" s="320">
        <f t="shared" si="6"/>
        <v>0</v>
      </c>
      <c r="W35" s="320">
        <f t="shared" si="6"/>
        <v>0</v>
      </c>
      <c r="X35" s="320">
        <f t="shared" si="6"/>
        <v>0</v>
      </c>
      <c r="Y35" s="320">
        <f t="shared" si="6"/>
        <v>0</v>
      </c>
      <c r="Z35" s="321">
        <f t="shared" si="6"/>
        <v>0</v>
      </c>
      <c r="AA35" s="322">
        <f t="shared" si="4"/>
        <v>0</v>
      </c>
    </row>
    <row r="36" spans="2:27" ht="20.45" customHeight="1">
      <c r="B36" s="155">
        <v>6</v>
      </c>
      <c r="C36" s="115"/>
      <c r="D36" s="189"/>
      <c r="E36" s="184" t="s">
        <v>383</v>
      </c>
      <c r="F36" s="420"/>
      <c r="G36" s="326">
        <f t="shared" ref="G36:Z36" si="7">SUM(G37:G39)</f>
        <v>0</v>
      </c>
      <c r="H36" s="326">
        <f t="shared" si="7"/>
        <v>0</v>
      </c>
      <c r="I36" s="326">
        <f t="shared" si="7"/>
        <v>0</v>
      </c>
      <c r="J36" s="326">
        <f t="shared" si="7"/>
        <v>0</v>
      </c>
      <c r="K36" s="326">
        <f t="shared" si="7"/>
        <v>0</v>
      </c>
      <c r="L36" s="326">
        <f t="shared" si="7"/>
        <v>0</v>
      </c>
      <c r="M36" s="326">
        <f t="shared" si="7"/>
        <v>0</v>
      </c>
      <c r="N36" s="326">
        <f t="shared" si="7"/>
        <v>0</v>
      </c>
      <c r="O36" s="326">
        <f t="shared" si="7"/>
        <v>0</v>
      </c>
      <c r="P36" s="326">
        <f t="shared" si="7"/>
        <v>0</v>
      </c>
      <c r="Q36" s="326">
        <f t="shared" si="7"/>
        <v>0</v>
      </c>
      <c r="R36" s="326">
        <f t="shared" si="7"/>
        <v>0</v>
      </c>
      <c r="S36" s="326">
        <f t="shared" si="7"/>
        <v>0</v>
      </c>
      <c r="T36" s="326">
        <f t="shared" si="7"/>
        <v>0</v>
      </c>
      <c r="U36" s="326">
        <f t="shared" si="7"/>
        <v>0</v>
      </c>
      <c r="V36" s="326">
        <f t="shared" si="7"/>
        <v>0</v>
      </c>
      <c r="W36" s="326">
        <f t="shared" si="7"/>
        <v>0</v>
      </c>
      <c r="X36" s="326">
        <f t="shared" si="7"/>
        <v>0</v>
      </c>
      <c r="Y36" s="326">
        <f t="shared" si="7"/>
        <v>0</v>
      </c>
      <c r="Z36" s="327">
        <f t="shared" si="7"/>
        <v>0</v>
      </c>
      <c r="AA36" s="328">
        <f t="shared" si="4"/>
        <v>0</v>
      </c>
    </row>
    <row r="37" spans="2:27" ht="20.45" customHeight="1">
      <c r="B37" s="155" t="s">
        <v>354</v>
      </c>
      <c r="C37" s="115"/>
      <c r="D37" s="187"/>
      <c r="E37" s="182"/>
      <c r="F37" s="180" t="s">
        <v>384</v>
      </c>
      <c r="G37" s="329">
        <f>+ｱ.燃え殻!$AU$16</f>
        <v>0</v>
      </c>
      <c r="H37" s="329">
        <f>+ｲ.汚泥!$AU$16</f>
        <v>0</v>
      </c>
      <c r="I37" s="329">
        <f>+ｳ.廃油!$AU$16</f>
        <v>0</v>
      </c>
      <c r="J37" s="329">
        <f>+ｴ.廃酸!$AU$16</f>
        <v>0</v>
      </c>
      <c r="K37" s="329">
        <f>+ｵ.廃ｱﾙｶﾘ!$AU$16</f>
        <v>0</v>
      </c>
      <c r="L37" s="329">
        <f>+ｶ.廃ﾌﾟﾗ類!$AU$13</f>
        <v>0</v>
      </c>
      <c r="M37" s="329">
        <f>+ｷ.紙くず!$AU$16</f>
        <v>0</v>
      </c>
      <c r="N37" s="329">
        <f>+ｸ.木くず!$AU$16</f>
        <v>0</v>
      </c>
      <c r="O37" s="329">
        <f>+ｹ.繊維くず!$AU$16</f>
        <v>0</v>
      </c>
      <c r="P37" s="329">
        <f>+ｺ.動植物性残さ!$AU$16</f>
        <v>0</v>
      </c>
      <c r="Q37" s="329">
        <f>+ｻ.動物系固形不要物!$AU$16</f>
        <v>0</v>
      </c>
      <c r="R37" s="329">
        <f>+ｼ.ｺﾞﾑくず!$AU$16</f>
        <v>0</v>
      </c>
      <c r="S37" s="329">
        <f>+ｽ.金属くず!$AU$16</f>
        <v>0</v>
      </c>
      <c r="T37" s="329">
        <f>+ｾ.ｶﾞﾗｽ･ｺﾝｸﾘ･陶磁器くず!$AU$16</f>
        <v>0</v>
      </c>
      <c r="U37" s="329">
        <f>+ｿ.鉱さい!$AU$16</f>
        <v>0</v>
      </c>
      <c r="V37" s="329">
        <f>+ﾀ.がれき類!$AU$16</f>
        <v>0</v>
      </c>
      <c r="W37" s="329">
        <f>+ﾁ.動物のふん尿!$AU$16</f>
        <v>0</v>
      </c>
      <c r="X37" s="329">
        <f>+ﾂ.動物の死体!$AU$16</f>
        <v>0</v>
      </c>
      <c r="Y37" s="329">
        <f>+ﾃ.ばいじん!$AU$16</f>
        <v>0</v>
      </c>
      <c r="Z37" s="330">
        <f>+ﾄ.混合廃棄物その他!$AU$16</f>
        <v>0</v>
      </c>
      <c r="AA37" s="331">
        <f t="shared" si="4"/>
        <v>0</v>
      </c>
    </row>
    <row r="38" spans="2:27" ht="20.45" customHeight="1">
      <c r="B38" s="155" t="s">
        <v>356</v>
      </c>
      <c r="C38" s="115"/>
      <c r="D38" s="187"/>
      <c r="E38" s="182"/>
      <c r="F38" s="180" t="s">
        <v>385</v>
      </c>
      <c r="G38" s="329">
        <f>+ｱ.燃え殻!$AU$17</f>
        <v>0</v>
      </c>
      <c r="H38" s="329">
        <f>+ｲ.汚泥!$AU$17</f>
        <v>0</v>
      </c>
      <c r="I38" s="329">
        <f>+ｳ.廃油!$AU$17</f>
        <v>0</v>
      </c>
      <c r="J38" s="329">
        <f>+ｴ.廃酸!$AU$17</f>
        <v>0</v>
      </c>
      <c r="K38" s="329">
        <f>+ｵ.廃ｱﾙｶﾘ!$AU$17</f>
        <v>0</v>
      </c>
      <c r="L38" s="329">
        <f>+ｶ.廃ﾌﾟﾗ類!$AU$14</f>
        <v>0</v>
      </c>
      <c r="M38" s="329">
        <f>+ｷ.紙くず!$AU$17</f>
        <v>0</v>
      </c>
      <c r="N38" s="329">
        <f>+ｸ.木くず!$AU$17</f>
        <v>0</v>
      </c>
      <c r="O38" s="329">
        <f>+ｹ.繊維くず!$AU$17</f>
        <v>0</v>
      </c>
      <c r="P38" s="329">
        <f>+ｺ.動植物性残さ!$AU$17</f>
        <v>0</v>
      </c>
      <c r="Q38" s="329">
        <f>+ｻ.動物系固形不要物!$AU$17</f>
        <v>0</v>
      </c>
      <c r="R38" s="329">
        <f>+ｼ.ｺﾞﾑくず!$AU$17</f>
        <v>0</v>
      </c>
      <c r="S38" s="329">
        <f>+ｽ.金属くず!$AU$17</f>
        <v>0</v>
      </c>
      <c r="T38" s="329">
        <f>+ｾ.ｶﾞﾗｽ･ｺﾝｸﾘ･陶磁器くず!$AU$17</f>
        <v>0</v>
      </c>
      <c r="U38" s="329">
        <f>+ｿ.鉱さい!$AU$17</f>
        <v>0</v>
      </c>
      <c r="V38" s="329">
        <f>+ﾀ.がれき類!$AU$17</f>
        <v>0</v>
      </c>
      <c r="W38" s="329">
        <f>+ﾁ.動物のふん尿!$AU$17</f>
        <v>0</v>
      </c>
      <c r="X38" s="329">
        <f>+ﾂ.動物の死体!$AU$17</f>
        <v>0</v>
      </c>
      <c r="Y38" s="329">
        <f>+ﾃ.ばいじん!$AU$17</f>
        <v>0</v>
      </c>
      <c r="Z38" s="330">
        <f>+ﾄ.混合廃棄物その他!$AU$17</f>
        <v>0</v>
      </c>
      <c r="AA38" s="331">
        <f t="shared" si="4"/>
        <v>0</v>
      </c>
    </row>
    <row r="39" spans="2:27" ht="20.45" customHeight="1">
      <c r="B39" s="155" t="s">
        <v>386</v>
      </c>
      <c r="C39" s="115"/>
      <c r="D39" s="187"/>
      <c r="E39" s="183"/>
      <c r="F39" s="180" t="s">
        <v>387</v>
      </c>
      <c r="G39" s="329">
        <f>+ｱ.燃え殻!$AU$18</f>
        <v>0</v>
      </c>
      <c r="H39" s="329">
        <f>+ｲ.汚泥!$AU$18</f>
        <v>0</v>
      </c>
      <c r="I39" s="329">
        <f>+ｳ.廃油!$AU$18</f>
        <v>0</v>
      </c>
      <c r="J39" s="329">
        <f>+ｴ.廃酸!$AU$18</f>
        <v>0</v>
      </c>
      <c r="K39" s="329">
        <f>+ｵ.廃ｱﾙｶﾘ!$AU$18</f>
        <v>0</v>
      </c>
      <c r="L39" s="329">
        <f>+ｶ.廃ﾌﾟﾗ類!$AU$15</f>
        <v>0</v>
      </c>
      <c r="M39" s="329">
        <f>+ｷ.紙くず!$AU$18</f>
        <v>0</v>
      </c>
      <c r="N39" s="329">
        <f>+ｸ.木くず!$AU$18</f>
        <v>0</v>
      </c>
      <c r="O39" s="329">
        <f>+ｹ.繊維くず!$AU$18</f>
        <v>0</v>
      </c>
      <c r="P39" s="329">
        <f>+ｺ.動植物性残さ!$AU$18</f>
        <v>0</v>
      </c>
      <c r="Q39" s="329">
        <f>+ｻ.動物系固形不要物!$AU$18</f>
        <v>0</v>
      </c>
      <c r="R39" s="329">
        <f>+ｼ.ｺﾞﾑくず!$AU$18</f>
        <v>0</v>
      </c>
      <c r="S39" s="329">
        <f>+ｽ.金属くず!$AU$18</f>
        <v>0</v>
      </c>
      <c r="T39" s="329">
        <f>+ｾ.ｶﾞﾗｽ･ｺﾝｸﾘ･陶磁器くず!$AU$18</f>
        <v>0</v>
      </c>
      <c r="U39" s="329">
        <f>+ｿ.鉱さい!$AU$18</f>
        <v>0</v>
      </c>
      <c r="V39" s="329">
        <f>+ﾀ.がれき類!$AU$18</f>
        <v>0</v>
      </c>
      <c r="W39" s="329">
        <f>+ﾁ.動物のふん尿!$AU$18</f>
        <v>0</v>
      </c>
      <c r="X39" s="329">
        <f>+ﾂ.動物の死体!$AU$18</f>
        <v>0</v>
      </c>
      <c r="Y39" s="329">
        <f>+ﾃ.ばいじん!$AU$18</f>
        <v>0</v>
      </c>
      <c r="Z39" s="330">
        <f>+ﾄ.混合廃棄物その他!$AU$18</f>
        <v>0</v>
      </c>
      <c r="AA39" s="331">
        <f t="shared" si="4"/>
        <v>0</v>
      </c>
    </row>
    <row r="40" spans="2:27" ht="20.45" customHeight="1" thickBot="1">
      <c r="B40" s="155" t="s">
        <v>388</v>
      </c>
      <c r="C40" s="192"/>
      <c r="D40" s="193"/>
      <c r="E40" s="194" t="s">
        <v>389</v>
      </c>
      <c r="F40" s="419"/>
      <c r="G40" s="332">
        <f>+ｱ.燃え殻!$AO$21</f>
        <v>0</v>
      </c>
      <c r="H40" s="332">
        <f>+ｲ.汚泥!$AO$21</f>
        <v>0</v>
      </c>
      <c r="I40" s="332">
        <f>+ｳ.廃油!$AO$21</f>
        <v>0</v>
      </c>
      <c r="J40" s="332">
        <f>+ｴ.廃酸!$AO$21</f>
        <v>0</v>
      </c>
      <c r="K40" s="332">
        <f>+ｵ.廃ｱﾙｶﾘ!$AO$21</f>
        <v>0</v>
      </c>
      <c r="L40" s="332">
        <f>+ｶ.廃ﾌﾟﾗ類!$AO$21</f>
        <v>0</v>
      </c>
      <c r="M40" s="332">
        <f>+ｷ.紙くず!$AO$21</f>
        <v>0</v>
      </c>
      <c r="N40" s="332">
        <f>+ｸ.木くず!$AO$21</f>
        <v>0</v>
      </c>
      <c r="O40" s="332">
        <f>+ｹ.繊維くず!$AO$21</f>
        <v>0</v>
      </c>
      <c r="P40" s="332">
        <f>+ｺ.動植物性残さ!$AO$21</f>
        <v>0</v>
      </c>
      <c r="Q40" s="332">
        <f>+ｻ.動物系固形不要物!$AO$21</f>
        <v>0</v>
      </c>
      <c r="R40" s="332">
        <f>+ｼ.ｺﾞﾑくず!$AO$21</f>
        <v>0</v>
      </c>
      <c r="S40" s="332">
        <f>+ｽ.金属くず!$AO$21</f>
        <v>0</v>
      </c>
      <c r="T40" s="332">
        <f>+ｾ.ｶﾞﾗｽ･ｺﾝｸﾘ･陶磁器くず!$AO$21</f>
        <v>0</v>
      </c>
      <c r="U40" s="332">
        <f>+ｿ.鉱さい!$AO$21</f>
        <v>0</v>
      </c>
      <c r="V40" s="332">
        <f>+ﾀ.がれき類!$AO$21</f>
        <v>0</v>
      </c>
      <c r="W40" s="332">
        <f>+ﾁ.動物のふん尿!$AO$21</f>
        <v>0</v>
      </c>
      <c r="X40" s="332">
        <f>+ﾂ.動物の死体!$AO$21</f>
        <v>0</v>
      </c>
      <c r="Y40" s="332">
        <f>+ﾃ.ばいじん!$AO$21</f>
        <v>0</v>
      </c>
      <c r="Z40" s="333">
        <f>+ﾄ.混合廃棄物その他!$AO$21</f>
        <v>0</v>
      </c>
      <c r="AA40" s="334">
        <f>SUM(G40:Z40)</f>
        <v>0</v>
      </c>
    </row>
    <row r="41" spans="2:27" ht="20.45" customHeight="1">
      <c r="B41" s="153"/>
      <c r="C41" s="686" t="s">
        <v>390</v>
      </c>
      <c r="D41" s="114" t="s">
        <v>237</v>
      </c>
      <c r="E41" s="693" t="s">
        <v>391</v>
      </c>
      <c r="F41" s="694"/>
      <c r="G41" s="335">
        <f t="shared" ref="G41:Z41" si="8">+G42+G46</f>
        <v>0</v>
      </c>
      <c r="H41" s="335">
        <f t="shared" si="8"/>
        <v>0.3</v>
      </c>
      <c r="I41" s="335">
        <f t="shared" si="8"/>
        <v>0</v>
      </c>
      <c r="J41" s="335">
        <f t="shared" si="8"/>
        <v>0</v>
      </c>
      <c r="K41" s="335">
        <f t="shared" si="8"/>
        <v>0</v>
      </c>
      <c r="L41" s="335">
        <f t="shared" si="8"/>
        <v>22.6</v>
      </c>
      <c r="M41" s="335">
        <f t="shared" si="8"/>
        <v>38.5</v>
      </c>
      <c r="N41" s="335">
        <f t="shared" si="8"/>
        <v>22.4</v>
      </c>
      <c r="O41" s="335">
        <f t="shared" si="8"/>
        <v>0</v>
      </c>
      <c r="P41" s="335">
        <f t="shared" si="8"/>
        <v>0</v>
      </c>
      <c r="Q41" s="335">
        <f t="shared" si="8"/>
        <v>0</v>
      </c>
      <c r="R41" s="335">
        <f t="shared" si="8"/>
        <v>0</v>
      </c>
      <c r="S41" s="335">
        <f t="shared" si="8"/>
        <v>0.6</v>
      </c>
      <c r="T41" s="335">
        <f t="shared" si="8"/>
        <v>19.5</v>
      </c>
      <c r="U41" s="335">
        <f t="shared" si="8"/>
        <v>0</v>
      </c>
      <c r="V41" s="335">
        <f t="shared" si="8"/>
        <v>92.9</v>
      </c>
      <c r="W41" s="335">
        <f t="shared" si="8"/>
        <v>0</v>
      </c>
      <c r="X41" s="335">
        <f t="shared" si="8"/>
        <v>0</v>
      </c>
      <c r="Y41" s="335">
        <f t="shared" si="8"/>
        <v>0</v>
      </c>
      <c r="Z41" s="336">
        <f t="shared" si="8"/>
        <v>58.3</v>
      </c>
      <c r="AA41" s="337">
        <f t="shared" si="4"/>
        <v>255.10000000000002</v>
      </c>
    </row>
    <row r="42" spans="2:27" ht="20.45" customHeight="1">
      <c r="B42" s="153"/>
      <c r="C42" s="686"/>
      <c r="D42" s="186"/>
      <c r="E42" s="184" t="s">
        <v>392</v>
      </c>
      <c r="F42" s="420"/>
      <c r="G42" s="326">
        <f t="shared" ref="G42:Z42" si="9">SUM(G43:G45)</f>
        <v>0</v>
      </c>
      <c r="H42" s="326">
        <f t="shared" si="9"/>
        <v>0.3</v>
      </c>
      <c r="I42" s="326">
        <f t="shared" si="9"/>
        <v>0</v>
      </c>
      <c r="J42" s="326">
        <f t="shared" si="9"/>
        <v>0</v>
      </c>
      <c r="K42" s="326">
        <f t="shared" si="9"/>
        <v>0</v>
      </c>
      <c r="L42" s="326">
        <f t="shared" si="9"/>
        <v>22.6</v>
      </c>
      <c r="M42" s="326">
        <f t="shared" si="9"/>
        <v>38.5</v>
      </c>
      <c r="N42" s="326">
        <f t="shared" si="9"/>
        <v>22.4</v>
      </c>
      <c r="O42" s="326">
        <f t="shared" si="9"/>
        <v>0</v>
      </c>
      <c r="P42" s="326">
        <f t="shared" si="9"/>
        <v>0</v>
      </c>
      <c r="Q42" s="326">
        <f t="shared" si="9"/>
        <v>0</v>
      </c>
      <c r="R42" s="326">
        <f t="shared" si="9"/>
        <v>0</v>
      </c>
      <c r="S42" s="326">
        <f t="shared" si="9"/>
        <v>0.6</v>
      </c>
      <c r="T42" s="326">
        <f t="shared" si="9"/>
        <v>19.5</v>
      </c>
      <c r="U42" s="326">
        <f t="shared" si="9"/>
        <v>0</v>
      </c>
      <c r="V42" s="326">
        <f t="shared" si="9"/>
        <v>92.9</v>
      </c>
      <c r="W42" s="326">
        <f t="shared" si="9"/>
        <v>0</v>
      </c>
      <c r="X42" s="326">
        <f t="shared" si="9"/>
        <v>0</v>
      </c>
      <c r="Y42" s="326">
        <f t="shared" si="9"/>
        <v>0</v>
      </c>
      <c r="Z42" s="327">
        <f t="shared" si="9"/>
        <v>58.3</v>
      </c>
      <c r="AA42" s="328">
        <f t="shared" si="4"/>
        <v>255.10000000000002</v>
      </c>
    </row>
    <row r="43" spans="2:27" ht="20.45" customHeight="1">
      <c r="B43" s="153"/>
      <c r="C43" s="686"/>
      <c r="D43" s="187"/>
      <c r="E43" s="182"/>
      <c r="F43" s="180" t="s">
        <v>384</v>
      </c>
      <c r="G43" s="329">
        <f>+ｱ.燃え殻!$AA$28</f>
        <v>0</v>
      </c>
      <c r="H43" s="329">
        <f>+ｲ.汚泥!$AA$28</f>
        <v>0.3</v>
      </c>
      <c r="I43" s="329">
        <f>+ｳ.廃油!$AA$28</f>
        <v>0</v>
      </c>
      <c r="J43" s="329">
        <f>+ｴ.廃酸!$AA$28</f>
        <v>0</v>
      </c>
      <c r="K43" s="329">
        <f>+ｵ.廃ｱﾙｶﾘ!$AA$28</f>
        <v>0</v>
      </c>
      <c r="L43" s="329">
        <f>+ｶ.廃ﾌﾟﾗ類!$AA$28</f>
        <v>22.6</v>
      </c>
      <c r="M43" s="329">
        <f>+ｷ.紙くず!$AA$28</f>
        <v>38.5</v>
      </c>
      <c r="N43" s="329">
        <f>+ｸ.木くず!$AA$28</f>
        <v>22.4</v>
      </c>
      <c r="O43" s="329">
        <f>+ｹ.繊維くず!$AA$28</f>
        <v>0</v>
      </c>
      <c r="P43" s="329">
        <f>+ｺ.動植物性残さ!$AA$28</f>
        <v>0</v>
      </c>
      <c r="Q43" s="329">
        <f>+ｻ.動物系固形不要物!$AA$28</f>
        <v>0</v>
      </c>
      <c r="R43" s="329">
        <f>+ｼ.ｺﾞﾑくず!$AA$28</f>
        <v>0</v>
      </c>
      <c r="S43" s="329">
        <f>+ｽ.金属くず!$AA$28</f>
        <v>0.6</v>
      </c>
      <c r="T43" s="329">
        <f>+ｾ.ｶﾞﾗｽ･ｺﾝｸﾘ･陶磁器くず!$AA$28</f>
        <v>19.5</v>
      </c>
      <c r="U43" s="329">
        <f>+ｿ.鉱さい!$AA$28</f>
        <v>0</v>
      </c>
      <c r="V43" s="329">
        <f>+ﾀ.がれき類!$AA$28</f>
        <v>92.9</v>
      </c>
      <c r="W43" s="329">
        <f>+ﾁ.動物のふん尿!$AA$28</f>
        <v>0</v>
      </c>
      <c r="X43" s="329">
        <f>+ﾂ.動物の死体!$AA$28</f>
        <v>0</v>
      </c>
      <c r="Y43" s="329">
        <f>+ﾃ.ばいじん!$AA$28</f>
        <v>0</v>
      </c>
      <c r="Z43" s="330">
        <f>+ﾄ.混合廃棄物その他!$AA$28</f>
        <v>58.3</v>
      </c>
      <c r="AA43" s="331">
        <f t="shared" si="4"/>
        <v>255.10000000000002</v>
      </c>
    </row>
    <row r="44" spans="2:27" ht="20.45" customHeight="1">
      <c r="B44" s="153"/>
      <c r="C44" s="686"/>
      <c r="D44" s="187"/>
      <c r="E44" s="182"/>
      <c r="F44" s="180" t="s">
        <v>385</v>
      </c>
      <c r="G44" s="329">
        <f>+ｱ.燃え殻!$AA$29</f>
        <v>0</v>
      </c>
      <c r="H44" s="329">
        <f>+ｲ.汚泥!$AA$29</f>
        <v>0</v>
      </c>
      <c r="I44" s="329">
        <f>+ｳ.廃油!$AA$29</f>
        <v>0</v>
      </c>
      <c r="J44" s="329">
        <f>+ｴ.廃酸!$AA$29</f>
        <v>0</v>
      </c>
      <c r="K44" s="329">
        <f>+ｵ.廃ｱﾙｶﾘ!$AA$29</f>
        <v>0</v>
      </c>
      <c r="L44" s="329">
        <f>+ｶ.廃ﾌﾟﾗ類!$AA$29</f>
        <v>0</v>
      </c>
      <c r="M44" s="329">
        <f>+ｷ.紙くず!$AA$29</f>
        <v>0</v>
      </c>
      <c r="N44" s="329">
        <f>+ｸ.木くず!$AA$29</f>
        <v>0</v>
      </c>
      <c r="O44" s="329">
        <f>+ｹ.繊維くず!$AA$29</f>
        <v>0</v>
      </c>
      <c r="P44" s="329">
        <f>+ｺ.動植物性残さ!$AA$29</f>
        <v>0</v>
      </c>
      <c r="Q44" s="329">
        <f>+ｻ.動物系固形不要物!$AA$29</f>
        <v>0</v>
      </c>
      <c r="R44" s="329">
        <f>+ｼ.ｺﾞﾑくず!$AA$29</f>
        <v>0</v>
      </c>
      <c r="S44" s="329">
        <f>+ｽ.金属くず!$AA$29</f>
        <v>0</v>
      </c>
      <c r="T44" s="329">
        <f>+ｾ.ｶﾞﾗｽ･ｺﾝｸﾘ･陶磁器くず!$AA$29</f>
        <v>0</v>
      </c>
      <c r="U44" s="329">
        <f>+ｿ.鉱さい!$AA$29</f>
        <v>0</v>
      </c>
      <c r="V44" s="329">
        <f>+ﾀ.がれき類!$AA$29</f>
        <v>0</v>
      </c>
      <c r="W44" s="329">
        <f>+ﾁ.動物のふん尿!$AA$29</f>
        <v>0</v>
      </c>
      <c r="X44" s="329">
        <f>+ﾂ.動物の死体!$AA$29</f>
        <v>0</v>
      </c>
      <c r="Y44" s="329">
        <f>+ﾃ.ばいじん!$AA$29</f>
        <v>0</v>
      </c>
      <c r="Z44" s="330">
        <f>+ﾄ.混合廃棄物その他!$AA$29</f>
        <v>0</v>
      </c>
      <c r="AA44" s="331">
        <f t="shared" si="4"/>
        <v>0</v>
      </c>
    </row>
    <row r="45" spans="2:27" ht="20.45" customHeight="1">
      <c r="B45" s="153"/>
      <c r="C45" s="686"/>
      <c r="D45" s="187"/>
      <c r="E45" s="183"/>
      <c r="F45" s="181" t="s">
        <v>387</v>
      </c>
      <c r="G45" s="329">
        <f>+ｱ.燃え殻!$AA$30</f>
        <v>0</v>
      </c>
      <c r="H45" s="329">
        <f>+ｲ.汚泥!$AA$30</f>
        <v>0</v>
      </c>
      <c r="I45" s="329">
        <f>+ｳ.廃油!$AA$30</f>
        <v>0</v>
      </c>
      <c r="J45" s="329">
        <f>+ｴ.廃酸!$AA$30</f>
        <v>0</v>
      </c>
      <c r="K45" s="329">
        <f>+ｵ.廃ｱﾙｶﾘ!$AA$30</f>
        <v>0</v>
      </c>
      <c r="L45" s="329">
        <f>+ｶ.廃ﾌﾟﾗ類!$AA$30</f>
        <v>0</v>
      </c>
      <c r="M45" s="329">
        <f>+ｷ.紙くず!$AA$30</f>
        <v>0</v>
      </c>
      <c r="N45" s="329">
        <f>+ｸ.木くず!$AA$30</f>
        <v>0</v>
      </c>
      <c r="O45" s="329">
        <f>+ｹ.繊維くず!$AA$30</f>
        <v>0</v>
      </c>
      <c r="P45" s="329">
        <f>+ｺ.動植物性残さ!$AA$30</f>
        <v>0</v>
      </c>
      <c r="Q45" s="329">
        <f>+ｻ.動物系固形不要物!$AA$30</f>
        <v>0</v>
      </c>
      <c r="R45" s="329">
        <f>+ｼ.ｺﾞﾑくず!$AA$30</f>
        <v>0</v>
      </c>
      <c r="S45" s="329">
        <f>+ｽ.金属くず!$AA$30</f>
        <v>0</v>
      </c>
      <c r="T45" s="329">
        <f>+ｾ.ｶﾞﾗｽ･ｺﾝｸﾘ･陶磁器くず!$AA$30</f>
        <v>0</v>
      </c>
      <c r="U45" s="329">
        <f>+ｿ.鉱さい!$AA$30</f>
        <v>0</v>
      </c>
      <c r="V45" s="329">
        <f>+ﾀ.がれき類!$AA$30</f>
        <v>0</v>
      </c>
      <c r="W45" s="329">
        <f>+ﾁ.動物のふん尿!$AA$30</f>
        <v>0</v>
      </c>
      <c r="X45" s="329">
        <f>+ﾂ.動物の死体!$AA$30</f>
        <v>0</v>
      </c>
      <c r="Y45" s="329">
        <f>+ﾃ.ばいじん!$AA$30</f>
        <v>0</v>
      </c>
      <c r="Z45" s="330">
        <f>+ﾄ.混合廃棄物その他!$AA$30</f>
        <v>0</v>
      </c>
      <c r="AA45" s="331">
        <f t="shared" si="4"/>
        <v>0</v>
      </c>
    </row>
    <row r="46" spans="2:27" ht="20.45" customHeight="1" thickBot="1">
      <c r="B46" s="153"/>
      <c r="C46" s="687"/>
      <c r="D46" s="188"/>
      <c r="E46" s="185" t="s">
        <v>393</v>
      </c>
      <c r="F46" s="420"/>
      <c r="G46" s="332">
        <f>+ｱ.燃え殻!$R$33</f>
        <v>0</v>
      </c>
      <c r="H46" s="332">
        <f>+ｲ.汚泥!$R$33</f>
        <v>0</v>
      </c>
      <c r="I46" s="332">
        <f>+ｳ.廃油!$R$33</f>
        <v>0</v>
      </c>
      <c r="J46" s="332">
        <f>+ｴ.廃酸!$R$33</f>
        <v>0</v>
      </c>
      <c r="K46" s="332">
        <f>+ｵ.廃ｱﾙｶﾘ!$R$33</f>
        <v>0</v>
      </c>
      <c r="L46" s="332">
        <f>+ｶ.廃ﾌﾟﾗ類!$R$33</f>
        <v>0</v>
      </c>
      <c r="M46" s="332">
        <f>+ｷ.紙くず!$R$33</f>
        <v>0</v>
      </c>
      <c r="N46" s="332">
        <f>+ｸ.木くず!$R$33</f>
        <v>0</v>
      </c>
      <c r="O46" s="332">
        <f>+ｹ.繊維くず!$R$33</f>
        <v>0</v>
      </c>
      <c r="P46" s="332">
        <f>+ｺ.動植物性残さ!$R$33</f>
        <v>0</v>
      </c>
      <c r="Q46" s="332">
        <f>+ｻ.動物系固形不要物!$R$33</f>
        <v>0</v>
      </c>
      <c r="R46" s="332">
        <f>+ｼ.ｺﾞﾑくず!$R$33</f>
        <v>0</v>
      </c>
      <c r="S46" s="332">
        <f>+ｽ.金属くず!$R$33</f>
        <v>0</v>
      </c>
      <c r="T46" s="332">
        <f>+ｾ.ｶﾞﾗｽ･ｺﾝｸﾘ･陶磁器くず!$R$33</f>
        <v>0</v>
      </c>
      <c r="U46" s="332">
        <f>+ｿ.鉱さい!$R$33</f>
        <v>0</v>
      </c>
      <c r="V46" s="332">
        <f>+ﾀ.がれき類!$R$33</f>
        <v>0</v>
      </c>
      <c r="W46" s="332">
        <f>+ﾁ.動物のふん尿!$R$33</f>
        <v>0</v>
      </c>
      <c r="X46" s="332">
        <f>+ﾂ.動物の死体!$R$33</f>
        <v>0</v>
      </c>
      <c r="Y46" s="332">
        <f>+ﾃ.ばいじん!$R$33</f>
        <v>0</v>
      </c>
      <c r="Z46" s="333">
        <f>+ﾄ.混合廃棄物その他!$R$33</f>
        <v>0</v>
      </c>
      <c r="AA46" s="334">
        <f>SUM(G46:Z46)</f>
        <v>0</v>
      </c>
    </row>
    <row r="47" spans="2:27" ht="20.45" customHeight="1">
      <c r="B47" s="153"/>
      <c r="C47" s="113" t="s">
        <v>239</v>
      </c>
      <c r="D47" s="691" t="s">
        <v>394</v>
      </c>
      <c r="E47" s="691"/>
      <c r="F47" s="692"/>
      <c r="G47" s="338">
        <f>+ｱ.燃え殻!$AL$27</f>
        <v>0</v>
      </c>
      <c r="H47" s="338">
        <f>+ｲ.汚泥!$AL$27</f>
        <v>0.3</v>
      </c>
      <c r="I47" s="338">
        <f>+ｳ.廃油!$AL$27</f>
        <v>0</v>
      </c>
      <c r="J47" s="338">
        <f>+ｴ.廃酸!$AL$27</f>
        <v>0</v>
      </c>
      <c r="K47" s="338">
        <f>+ｵ.廃ｱﾙｶﾘ!$AL$27</f>
        <v>0</v>
      </c>
      <c r="L47" s="338">
        <f>+ｶ.廃ﾌﾟﾗ類!$AL$27</f>
        <v>22.6</v>
      </c>
      <c r="M47" s="338">
        <f>+ｷ.紙くず!$AL$27</f>
        <v>38.5</v>
      </c>
      <c r="N47" s="338">
        <f>+ｸ.木くず!$AL$27</f>
        <v>22.4</v>
      </c>
      <c r="O47" s="338">
        <f>+ｹ.繊維くず!$AL$27</f>
        <v>0</v>
      </c>
      <c r="P47" s="338">
        <f>+ｺ.動植物性残さ!$AL$27</f>
        <v>0</v>
      </c>
      <c r="Q47" s="338">
        <f>+ｻ.動物系固形不要物!$AL$27</f>
        <v>0</v>
      </c>
      <c r="R47" s="338">
        <f>+ｼ.ｺﾞﾑくず!$AL$27</f>
        <v>0</v>
      </c>
      <c r="S47" s="338">
        <f>+ｽ.金属くず!$AL$27</f>
        <v>0.6</v>
      </c>
      <c r="T47" s="338">
        <f>+ｾ.ｶﾞﾗｽ･ｺﾝｸﾘ･陶磁器くず!$AL$27</f>
        <v>19.5</v>
      </c>
      <c r="U47" s="338">
        <f>+ｿ.鉱さい!$AL$27</f>
        <v>0</v>
      </c>
      <c r="V47" s="338">
        <f>+ﾀ.がれき類!$AL$27</f>
        <v>92.9</v>
      </c>
      <c r="W47" s="338">
        <f>+ﾁ.動物のふん尿!$AL$27</f>
        <v>0</v>
      </c>
      <c r="X47" s="338">
        <f>+ﾂ.動物の死体!$AL$27</f>
        <v>0</v>
      </c>
      <c r="Y47" s="338">
        <f>+ﾃ.ばいじん!$AL$27</f>
        <v>0</v>
      </c>
      <c r="Z47" s="339">
        <f>+ﾄ.混合廃棄物その他!$AL$27</f>
        <v>58.3</v>
      </c>
      <c r="AA47" s="340">
        <f t="shared" si="4"/>
        <v>255.10000000000002</v>
      </c>
    </row>
    <row r="48" spans="2:27" ht="20.45" customHeight="1">
      <c r="B48" s="153"/>
      <c r="C48" s="159"/>
      <c r="D48" s="158" t="s">
        <v>250</v>
      </c>
      <c r="E48" s="682" t="s">
        <v>395</v>
      </c>
      <c r="F48" s="683"/>
      <c r="G48" s="341">
        <f>+ｱ.燃え殻!$AL$30</f>
        <v>0</v>
      </c>
      <c r="H48" s="341">
        <f>+ｲ.汚泥!$AL$30</f>
        <v>0</v>
      </c>
      <c r="I48" s="341">
        <f>+ｳ.廃油!$AL$30</f>
        <v>0</v>
      </c>
      <c r="J48" s="341">
        <f>+ｴ.廃酸!$AL$30</f>
        <v>0</v>
      </c>
      <c r="K48" s="341">
        <f>+ｵ.廃ｱﾙｶﾘ!$AL$30</f>
        <v>0</v>
      </c>
      <c r="L48" s="341">
        <f>+ｶ.廃ﾌﾟﾗ類!$AL$30</f>
        <v>22.6</v>
      </c>
      <c r="M48" s="341">
        <f>+ｷ.紙くず!$AL$30</f>
        <v>38.5</v>
      </c>
      <c r="N48" s="341">
        <f>+ｸ.木くず!$AL$30</f>
        <v>22.4</v>
      </c>
      <c r="O48" s="341">
        <f>+ｹ.繊維くず!$AL$30</f>
        <v>0</v>
      </c>
      <c r="P48" s="341">
        <f>+ｺ.動植物性残さ!$AL$30</f>
        <v>0</v>
      </c>
      <c r="Q48" s="341">
        <f>+ｻ.動物系固形不要物!$AL$30</f>
        <v>0</v>
      </c>
      <c r="R48" s="341">
        <f>+ｼ.ｺﾞﾑくず!$AL$30</f>
        <v>0</v>
      </c>
      <c r="S48" s="341">
        <f>+ｽ.金属くず!$AL$30</f>
        <v>0.6</v>
      </c>
      <c r="T48" s="341">
        <f>+ｾ.ｶﾞﾗｽ･ｺﾝｸﾘ･陶磁器くず!$AL$30</f>
        <v>19.5</v>
      </c>
      <c r="U48" s="341">
        <f>+ｿ.鉱さい!$AL$30</f>
        <v>0</v>
      </c>
      <c r="V48" s="341">
        <f>+ﾀ.がれき類!$AL$30</f>
        <v>13.2</v>
      </c>
      <c r="W48" s="341">
        <f>+ﾁ.動物のふん尿!$AL$30</f>
        <v>0</v>
      </c>
      <c r="X48" s="341">
        <f>+ﾂ.動物の死体!$AL$30</f>
        <v>0</v>
      </c>
      <c r="Y48" s="341">
        <f>+ﾃ.ばいじん!$AL$30</f>
        <v>0</v>
      </c>
      <c r="Z48" s="342">
        <f>+ﾄ.混合廃棄物その他!$AL$30</f>
        <v>58.3</v>
      </c>
      <c r="AA48" s="343">
        <f t="shared" si="4"/>
        <v>175.1</v>
      </c>
    </row>
    <row r="49" spans="2:27" ht="20.45" customHeight="1">
      <c r="B49" s="153"/>
      <c r="C49" s="159"/>
      <c r="D49" s="364" t="s">
        <v>230</v>
      </c>
      <c r="E49" s="695" t="s">
        <v>396</v>
      </c>
      <c r="F49" s="696"/>
      <c r="G49" s="377">
        <f>+ｱ.燃え殻!$AS$24</f>
        <v>0</v>
      </c>
      <c r="H49" s="377">
        <f>+ｲ.汚泥!$AS$24</f>
        <v>0.3</v>
      </c>
      <c r="I49" s="377">
        <f>+ｳ.廃油!$AS$24</f>
        <v>0</v>
      </c>
      <c r="J49" s="377">
        <f>+ｴ.廃酸!$AS$24</f>
        <v>0</v>
      </c>
      <c r="K49" s="377">
        <f>+ｵ.廃ｱﾙｶﾘ!$AS$24</f>
        <v>0</v>
      </c>
      <c r="L49" s="377">
        <f>+ｶ.廃ﾌﾟﾗ類!$AS$24</f>
        <v>22.6</v>
      </c>
      <c r="M49" s="377">
        <f>+ｷ.紙くず!$AS$24</f>
        <v>38.5</v>
      </c>
      <c r="N49" s="377">
        <f>+ｸ.木くず!$AS$24</f>
        <v>22.4</v>
      </c>
      <c r="O49" s="377">
        <f>+ｹ.繊維くず!$AS$24</f>
        <v>0</v>
      </c>
      <c r="P49" s="377">
        <f>+ｺ.動植物性残さ!$AS$24</f>
        <v>0</v>
      </c>
      <c r="Q49" s="377">
        <f>+ｻ.動物系固形不要物!$AS$24</f>
        <v>0</v>
      </c>
      <c r="R49" s="377">
        <f>+ｼ.ｺﾞﾑくず!$AS$24</f>
        <v>0</v>
      </c>
      <c r="S49" s="377">
        <f>+ｽ.金属くず!$AS$24</f>
        <v>0.6</v>
      </c>
      <c r="T49" s="377">
        <f>+ｾ.ｶﾞﾗｽ･ｺﾝｸﾘ･陶磁器くず!$AS$24</f>
        <v>19.5</v>
      </c>
      <c r="U49" s="377">
        <f>+ｿ.鉱さい!$AS$24</f>
        <v>0</v>
      </c>
      <c r="V49" s="377">
        <f>+ﾀ.がれき類!$AS$24</f>
        <v>92.9</v>
      </c>
      <c r="W49" s="377">
        <f>+ﾁ.動物のふん尿!$AS$24</f>
        <v>0</v>
      </c>
      <c r="X49" s="377">
        <f>+ﾂ.動物の死体!$AS$24</f>
        <v>0</v>
      </c>
      <c r="Y49" s="377">
        <f>+ﾃ.ばいじん!$AS$24</f>
        <v>0</v>
      </c>
      <c r="Z49" s="378">
        <f>+ﾄ.混合廃棄物その他!$AS$24</f>
        <v>58.3</v>
      </c>
      <c r="AA49" s="379">
        <f t="shared" si="4"/>
        <v>255.10000000000002</v>
      </c>
    </row>
    <row r="50" spans="2:27" ht="20.45" customHeight="1">
      <c r="B50" s="153"/>
      <c r="C50" s="159"/>
      <c r="D50" s="365"/>
      <c r="E50" s="697" t="s">
        <v>375</v>
      </c>
      <c r="F50" s="698"/>
      <c r="G50" s="366"/>
      <c r="H50" s="366"/>
      <c r="I50" s="366"/>
      <c r="J50" s="366"/>
      <c r="K50" s="366"/>
      <c r="L50" s="344">
        <f>ｶ.廃ﾌﾟﾗ類!AU18</f>
        <v>22.6</v>
      </c>
      <c r="M50" s="366"/>
      <c r="N50" s="366"/>
      <c r="O50" s="366"/>
      <c r="P50" s="366"/>
      <c r="Q50" s="366"/>
      <c r="R50" s="366"/>
      <c r="S50" s="366"/>
      <c r="T50" s="366"/>
      <c r="U50" s="366"/>
      <c r="V50" s="366"/>
      <c r="W50" s="366"/>
      <c r="X50" s="366"/>
      <c r="Y50" s="366"/>
      <c r="Z50" s="388"/>
      <c r="AA50" s="345">
        <f t="shared" si="4"/>
        <v>22.6</v>
      </c>
    </row>
    <row r="51" spans="2:27" ht="20.45" customHeight="1">
      <c r="B51" s="153"/>
      <c r="C51" s="159"/>
      <c r="D51" s="365"/>
      <c r="E51" s="699" t="s">
        <v>376</v>
      </c>
      <c r="F51" s="700"/>
      <c r="G51" s="370"/>
      <c r="H51" s="370"/>
      <c r="I51" s="370"/>
      <c r="J51" s="370"/>
      <c r="K51" s="370"/>
      <c r="L51" s="344">
        <f>ｶ.廃ﾌﾟﾗ類!AU19</f>
        <v>0</v>
      </c>
      <c r="M51" s="370"/>
      <c r="N51" s="370"/>
      <c r="O51" s="370"/>
      <c r="P51" s="370"/>
      <c r="Q51" s="370"/>
      <c r="R51" s="370"/>
      <c r="S51" s="370"/>
      <c r="T51" s="370"/>
      <c r="U51" s="370"/>
      <c r="V51" s="370"/>
      <c r="W51" s="370"/>
      <c r="X51" s="370"/>
      <c r="Y51" s="370"/>
      <c r="Z51" s="388"/>
      <c r="AA51" s="345">
        <f t="shared" si="4"/>
        <v>0</v>
      </c>
    </row>
    <row r="52" spans="2:27" ht="20.45" customHeight="1">
      <c r="B52" s="153"/>
      <c r="C52" s="159"/>
      <c r="D52" s="365"/>
      <c r="E52" s="697" t="s">
        <v>377</v>
      </c>
      <c r="F52" s="698"/>
      <c r="G52" s="370"/>
      <c r="H52" s="370"/>
      <c r="I52" s="370"/>
      <c r="J52" s="370"/>
      <c r="K52" s="370"/>
      <c r="L52" s="344">
        <f>ｶ.廃ﾌﾟﾗ類!AU20</f>
        <v>0</v>
      </c>
      <c r="M52" s="370"/>
      <c r="N52" s="370"/>
      <c r="O52" s="370"/>
      <c r="P52" s="370"/>
      <c r="Q52" s="370"/>
      <c r="R52" s="370"/>
      <c r="S52" s="370"/>
      <c r="T52" s="370"/>
      <c r="U52" s="370"/>
      <c r="V52" s="370"/>
      <c r="W52" s="370"/>
      <c r="X52" s="370"/>
      <c r="Y52" s="370"/>
      <c r="Z52" s="388"/>
      <c r="AA52" s="345">
        <f t="shared" si="4"/>
        <v>0</v>
      </c>
    </row>
    <row r="53" spans="2:27" ht="20.45" customHeight="1">
      <c r="B53" s="153"/>
      <c r="C53" s="159"/>
      <c r="D53" s="195"/>
      <c r="E53" s="701" t="s">
        <v>378</v>
      </c>
      <c r="F53" s="702"/>
      <c r="G53" s="374"/>
      <c r="H53" s="374"/>
      <c r="I53" s="374"/>
      <c r="J53" s="374"/>
      <c r="K53" s="374"/>
      <c r="L53" s="380">
        <f>ｶ.廃ﾌﾟﾗ類!AU21</f>
        <v>0</v>
      </c>
      <c r="M53" s="374"/>
      <c r="N53" s="374"/>
      <c r="O53" s="374"/>
      <c r="P53" s="374"/>
      <c r="Q53" s="374"/>
      <c r="R53" s="374"/>
      <c r="S53" s="374"/>
      <c r="T53" s="374"/>
      <c r="U53" s="374"/>
      <c r="V53" s="374"/>
      <c r="W53" s="374"/>
      <c r="X53" s="374"/>
      <c r="Y53" s="374"/>
      <c r="Z53" s="389"/>
      <c r="AA53" s="381">
        <f t="shared" si="4"/>
        <v>0</v>
      </c>
    </row>
    <row r="54" spans="2:27" ht="20.45" customHeight="1">
      <c r="B54" s="153"/>
      <c r="C54" s="159"/>
      <c r="D54" s="365" t="s">
        <v>241</v>
      </c>
      <c r="E54" s="682" t="s">
        <v>397</v>
      </c>
      <c r="F54" s="683"/>
      <c r="G54" s="341">
        <f>+ｱ.燃え殻!$AS$27</f>
        <v>0</v>
      </c>
      <c r="H54" s="341">
        <f>+ｲ.汚泥!$AS$27</f>
        <v>0</v>
      </c>
      <c r="I54" s="341">
        <f>+ｳ.廃油!$AS$27</f>
        <v>0</v>
      </c>
      <c r="J54" s="341">
        <f>+ｴ.廃酸!$AS$27</f>
        <v>0</v>
      </c>
      <c r="K54" s="341">
        <f>+ｵ.廃ｱﾙｶﾘ!$AS$27</f>
        <v>0</v>
      </c>
      <c r="L54" s="341">
        <f>+ｶ.廃ﾌﾟﾗ類!$AS$27</f>
        <v>0</v>
      </c>
      <c r="M54" s="341">
        <f>+ｷ.紙くず!$AS$27</f>
        <v>0</v>
      </c>
      <c r="N54" s="341">
        <f>+ｸ.木くず!$AS$27</f>
        <v>0</v>
      </c>
      <c r="O54" s="341">
        <f>+ｹ.繊維くず!$AS$27</f>
        <v>0</v>
      </c>
      <c r="P54" s="341">
        <f>+ｺ.動植物性残さ!$AS$27</f>
        <v>0</v>
      </c>
      <c r="Q54" s="341">
        <f>+ｻ.動物系固形不要物!$AS$27</f>
        <v>0</v>
      </c>
      <c r="R54" s="341">
        <f>+ｼ.ｺﾞﾑくず!$AS$27</f>
        <v>0</v>
      </c>
      <c r="S54" s="341">
        <f>+ｽ.金属くず!$AS$27</f>
        <v>0</v>
      </c>
      <c r="T54" s="341">
        <f>+ｾ.ｶﾞﾗｽ･ｺﾝｸﾘ･陶磁器くず!$AS$27</f>
        <v>0</v>
      </c>
      <c r="U54" s="341">
        <f>+ｿ.鉱さい!$AS$27</f>
        <v>0</v>
      </c>
      <c r="V54" s="341">
        <f>+ﾀ.がれき類!$AS$27</f>
        <v>0</v>
      </c>
      <c r="W54" s="341">
        <f>+ﾁ.動物のふん尿!$AS$27</f>
        <v>0</v>
      </c>
      <c r="X54" s="341">
        <f>+ﾂ.動物の死体!$AS$27</f>
        <v>0</v>
      </c>
      <c r="Y54" s="341">
        <f>+ﾃ.ばいじん!$AS$27</f>
        <v>0</v>
      </c>
      <c r="Z54" s="342">
        <f>+ﾄ.混合廃棄物その他!$AS$27</f>
        <v>0</v>
      </c>
      <c r="AA54" s="343">
        <f t="shared" si="4"/>
        <v>0</v>
      </c>
    </row>
    <row r="55" spans="2:27" ht="20.45" customHeight="1" thickBot="1">
      <c r="B55" s="154"/>
      <c r="C55" s="160"/>
      <c r="D55" s="367" t="s">
        <v>252</v>
      </c>
      <c r="E55" s="684" t="s">
        <v>398</v>
      </c>
      <c r="F55" s="685"/>
      <c r="G55" s="382">
        <f>+ｱ.燃え殻!$AS$31</f>
        <v>0</v>
      </c>
      <c r="H55" s="382">
        <f>+ｲ.汚泥!$AS$31</f>
        <v>0</v>
      </c>
      <c r="I55" s="382">
        <f>+ｳ.廃油!$AS$31</f>
        <v>0</v>
      </c>
      <c r="J55" s="382">
        <f>+ｴ.廃酸!$AS$31</f>
        <v>0</v>
      </c>
      <c r="K55" s="382">
        <f>+ｵ.廃ｱﾙｶﾘ!$AS$31</f>
        <v>0</v>
      </c>
      <c r="L55" s="382">
        <f>+ｶ.廃ﾌﾟﾗ類!$AS$31</f>
        <v>0</v>
      </c>
      <c r="M55" s="382">
        <f>+ｷ.紙くず!$AS$31</f>
        <v>0</v>
      </c>
      <c r="N55" s="382">
        <f>+ｸ.木くず!$AS$31</f>
        <v>0</v>
      </c>
      <c r="O55" s="382">
        <f>+ｹ.繊維くず!$AS$31</f>
        <v>0</v>
      </c>
      <c r="P55" s="382">
        <f>+ｺ.動植物性残さ!$AS$31</f>
        <v>0</v>
      </c>
      <c r="Q55" s="382">
        <f>+ｻ.動物系固形不要物!$AS$31</f>
        <v>0</v>
      </c>
      <c r="R55" s="382">
        <f>+ｼ.ｺﾞﾑくず!$AS$31</f>
        <v>0</v>
      </c>
      <c r="S55" s="382">
        <f>+ｽ.金属くず!$AS$31</f>
        <v>0</v>
      </c>
      <c r="T55" s="382">
        <f>+ｾ.ｶﾞﾗｽ･ｺﾝｸﾘ･陶磁器くず!$AS$31</f>
        <v>0</v>
      </c>
      <c r="U55" s="382">
        <f>+ｿ.鉱さい!$AS$31</f>
        <v>0</v>
      </c>
      <c r="V55" s="382">
        <f>+ﾀ.がれき類!$AS$31</f>
        <v>0</v>
      </c>
      <c r="W55" s="382">
        <f>+ﾁ.動物のふん尿!$AS$31</f>
        <v>0</v>
      </c>
      <c r="X55" s="382">
        <f>+ﾂ.動物の死体!$AS$31</f>
        <v>0</v>
      </c>
      <c r="Y55" s="382">
        <f>+ﾃ.ばいじん!$AS$31</f>
        <v>0</v>
      </c>
      <c r="Z55" s="383">
        <f>+ﾄ.混合廃棄物その他!$AS$31</f>
        <v>0</v>
      </c>
      <c r="AA55" s="384">
        <f t="shared" si="4"/>
        <v>0</v>
      </c>
    </row>
    <row r="56" spans="2:27" ht="19.899999999999999" customHeight="1">
      <c r="G56" s="9" t="s">
        <v>399</v>
      </c>
    </row>
    <row r="58" spans="2:27" s="361" customFormat="1">
      <c r="G58" s="361">
        <f>IF(ｱ.燃え殻!$P$16="エラー！：⑥残さ物量があるのに、④自ら中間処理した量がゼロになっています",1,0)</f>
        <v>0</v>
      </c>
      <c r="H58" s="361">
        <f>IF(ｲ.汚泥!$P$16="エラー！：⑥残さ物量があるのに、④自ら中間処理した量がゼロになっています",1,0)</f>
        <v>0</v>
      </c>
      <c r="I58" s="361">
        <f>IF(ｳ.廃油!$P$16="エラー！：⑥残さ物量があるのに、④自ら中間処理した量がゼロになっています",1,0)</f>
        <v>0</v>
      </c>
      <c r="J58" s="361">
        <f>IF(ｴ.廃酸!$P$16="エラー！：⑥残さ物量があるのに、④自ら中間処理した量がゼロになっています",1,0)</f>
        <v>0</v>
      </c>
      <c r="K58" s="361">
        <f>IF(ｵ.廃ｱﾙｶﾘ!$P$16="エラー！：⑥残さ物量があるのに、④自ら中間処理した量がゼロになっています",1,0)</f>
        <v>0</v>
      </c>
      <c r="L58" s="361">
        <f>IF(ｶ.廃ﾌﾟﾗ類!$P$16="エラー！：⑥残さ物量があるのに、④自ら中間処理した量がゼロになっています",1,0)</f>
        <v>0</v>
      </c>
      <c r="M58" s="361">
        <f>IF(ｷ.紙くず!$P$16="エラー！：⑥残さ物量があるのに、④自ら中間処理した量がゼロになっています",1,0)</f>
        <v>0</v>
      </c>
      <c r="N58" s="361">
        <f>IF(ｸ.木くず!$P$16="エラー！：⑥残さ物量があるのに、④自ら中間処理した量がゼロになっています",1,0)</f>
        <v>0</v>
      </c>
      <c r="O58" s="361">
        <f>IF(ｹ.繊維くず!$P$16="エラー！：⑥残さ物量があるのに、④自ら中間処理した量がゼロになっています",1,0)</f>
        <v>0</v>
      </c>
      <c r="P58" s="361">
        <f>IF(ｺ.動植物性残さ!$P$16="エラー！：⑥残さ物量があるのに、④自ら中間処理した量がゼロになっています",1,0)</f>
        <v>0</v>
      </c>
      <c r="Q58" s="361">
        <f>IF(ｻ.動物系固形不要物!$P$16="エラー！：⑥残さ物量があるのに、④自ら中間処理した量がゼロになっています",1,0)</f>
        <v>0</v>
      </c>
      <c r="R58" s="361">
        <f>IF(ｼ.ｺﾞﾑくず!$P$16="エラー！：⑥残さ物量があるのに、④自ら中間処理した量がゼロになっています",1,0)</f>
        <v>0</v>
      </c>
      <c r="S58" s="361">
        <f>IF(ｽ.金属くず!$P$16="エラー！：⑥残さ物量があるのに、④自ら中間処理した量がゼロになっています",1,0)</f>
        <v>0</v>
      </c>
      <c r="T58" s="361">
        <f>IF(ｾ.ｶﾞﾗｽ･ｺﾝｸﾘ･陶磁器くず!$P$16="エラー！：⑥残さ物量があるのに、④自ら中間処理した量がゼロになっています",1,0)</f>
        <v>0</v>
      </c>
      <c r="U58" s="361">
        <f>IF(ｿ.鉱さい!$P$16="エラー！：⑥残さ物量があるのに、④自ら中間処理した量がゼロになっています",1,0)</f>
        <v>0</v>
      </c>
      <c r="V58" s="361">
        <f>IF(ﾀ.がれき類!$P$16="エラー！：⑥残さ物量があるのに、④自ら中間処理した量がゼロになっています",1,0)</f>
        <v>0</v>
      </c>
      <c r="W58" s="361">
        <f>IF(ﾁ.動物のふん尿!$P$16="エラー！：⑥残さ物量があるのに、④自ら中間処理した量がゼロになっています",1,0)</f>
        <v>0</v>
      </c>
      <c r="X58" s="361">
        <f>IF(ﾂ.動物の死体!$P$16="エラー！：⑥残さ物量があるのに、④自ら中間処理した量がゼロになっています",1,0)</f>
        <v>0</v>
      </c>
      <c r="Y58" s="361">
        <f>IF(ﾃ.ばいじん!$P$16="エラー！：⑥残さ物量があるのに、④自ら中間処理した量がゼロになっています",1,0)</f>
        <v>0</v>
      </c>
      <c r="Z58" s="361">
        <f>IF(ﾄ.混合廃棄物その他!$P$16="エラー！：⑥残さ物量があるのに、④自ら中間処理した量がゼロになっています",1,0)</f>
        <v>0</v>
      </c>
    </row>
    <row r="59" spans="2:27" s="361" customFormat="1">
      <c r="G59" s="361">
        <f>IF(ｱ.燃え殻!$P$22="エラー !：④の内数である⑤の量が④を超えています",1,0)</f>
        <v>0</v>
      </c>
      <c r="H59" s="361">
        <f>IF(ｲ.汚泥!$P$22="エラー !：④の内数である⑤の量が④を超えています",1,0)</f>
        <v>0</v>
      </c>
      <c r="I59" s="361">
        <f>IF(ｳ.廃油!$P$22="エラー !：④の内数である⑤の量が④を超えています",1,0)</f>
        <v>0</v>
      </c>
      <c r="J59" s="361">
        <f>IF(ｴ.廃酸!$P$22="エラー !：④の内数である⑤の量が④を超えています",1,0)</f>
        <v>0</v>
      </c>
      <c r="K59" s="361">
        <f>IF(ｵ.廃ｱﾙｶﾘ!$P$22="エラー !：④の内数である⑤の量が④を超えています",1,0)</f>
        <v>0</v>
      </c>
      <c r="L59" s="361">
        <f>IF(ｶ.廃ﾌﾟﾗ類!$P$22="エラー !：④の内数である⑤の量が④を超えています",1,0)</f>
        <v>0</v>
      </c>
      <c r="M59" s="361">
        <f>IF(ｷ.紙くず!$P$22="エラー !：④の内数である⑤の量が④を超えています",1,0)</f>
        <v>0</v>
      </c>
      <c r="N59" s="361">
        <f>IF(ｸ.木くず!$P$22="エラー !：④の内数である⑤の量が④を超えています",1,0)</f>
        <v>0</v>
      </c>
      <c r="O59" s="361">
        <f>IF(ｹ.繊維くず!$P$22="エラー !：④の内数である⑤の量が④を超えています",1,0)</f>
        <v>0</v>
      </c>
      <c r="P59" s="361">
        <f>IF(ｺ.動植物性残さ!$P$22="エラー !：④の内数である⑤の量が④を超えています",1,0)</f>
        <v>0</v>
      </c>
      <c r="Q59" s="361">
        <f>IF(ｻ.動物系固形不要物!$P$22="エラー !：④の内数である⑤の量が④を超えています",1,0)</f>
        <v>0</v>
      </c>
      <c r="R59" s="361">
        <f>IF(ｼ.ｺﾞﾑくず!$P$22="エラー !：④の内数である⑤の量が④を超えています",1,0)</f>
        <v>0</v>
      </c>
      <c r="S59" s="361">
        <f>IF(ｽ.金属くず!$P$22="エラー !：④の内数である⑤の量が④を超えています",1,0)</f>
        <v>0</v>
      </c>
      <c r="T59" s="361">
        <f>IF(ｾ.ｶﾞﾗｽ･ｺﾝｸﾘ･陶磁器くず!$P$22="エラー !：④の内数である⑤の量が④を超えています",1,0)</f>
        <v>0</v>
      </c>
      <c r="U59" s="361">
        <f>IF(ｿ.鉱さい!$P$22="エラー !：④の内数である⑤の量が④を超えています",1,0)</f>
        <v>0</v>
      </c>
      <c r="V59" s="361">
        <f>IF(ﾀ.がれき類!$P$22="エラー !：④の内数である⑤の量が④を超えています",1,0)</f>
        <v>0</v>
      </c>
      <c r="W59" s="361">
        <f>IF(ﾁ.動物のふん尿!$P$22="エラー !：④の内数である⑤の量が④を超えています",1,0)</f>
        <v>0</v>
      </c>
      <c r="X59" s="361">
        <f>IF(ﾂ.動物の死体!$P$22="エラー !：④の内数である⑤の量が④を超えています",1,0)</f>
        <v>0</v>
      </c>
      <c r="Y59" s="361">
        <f>IF(ﾃ.ばいじん!$P$22="エラー !：④の内数である⑤の量が④を超えています",1,0)</f>
        <v>0</v>
      </c>
      <c r="Z59" s="361">
        <f>IF(ﾄ.混合廃棄物その他!$P$22="エラー !：④の内数である⑤の量が④を超えています",1,0)</f>
        <v>0</v>
      </c>
    </row>
    <row r="60" spans="2:27" s="361" customFormat="1">
      <c r="G60" s="361">
        <f>IF(ｱ.燃え殻!$AL$31="エラー !：⑩の内数である⑪の量が⑩を超えています",1,0)</f>
        <v>0</v>
      </c>
      <c r="H60" s="361">
        <f>IF(ｲ.汚泥!$AL$31="エラー !：⑩の内数である⑪の量が⑩を超えています",1,0)</f>
        <v>0</v>
      </c>
      <c r="I60" s="361">
        <f>IF(ｳ.廃油!$AL$31="エラー !：⑩の内数である⑪の量が⑩を超えています",1,0)</f>
        <v>0</v>
      </c>
      <c r="J60" s="361">
        <f>IF(ｴ.廃酸!$AL$31="エラー !：⑩の内数である⑪の量が⑩を超えています",1,0)</f>
        <v>0</v>
      </c>
      <c r="K60" s="361">
        <f>IF(ｵ.廃ｱﾙｶﾘ!$AL$31="エラー !：⑩の内数である⑪の量が⑩を超えています",1,0)</f>
        <v>0</v>
      </c>
      <c r="L60" s="361">
        <f>IF(ｶ.廃ﾌﾟﾗ類!$AL$31="エラー !：⑩の内数である⑪の量が⑩を超えています",1,0)</f>
        <v>0</v>
      </c>
      <c r="M60" s="361">
        <f>IF(ｷ.紙くず!$AL$31="エラー !：⑩の内数である⑪の量が⑩を超えています",1,0)</f>
        <v>0</v>
      </c>
      <c r="N60" s="361">
        <f>IF(ｸ.木くず!$AL$31="エラー !：⑩の内数である⑪の量が⑩を超えています",1,0)</f>
        <v>0</v>
      </c>
      <c r="O60" s="361">
        <f>IF(ｹ.繊維くず!$AL$31="エラー !：⑩の内数である⑪の量が⑩を超えています",1,0)</f>
        <v>0</v>
      </c>
      <c r="P60" s="361">
        <f>IF(ｺ.動植物性残さ!$AL$31="エラー !：⑩の内数である⑪の量が⑩を超えています",1,0)</f>
        <v>0</v>
      </c>
      <c r="Q60" s="361">
        <f>IF(ｻ.動物系固形不要物!$AL$31="エラー !：⑩の内数である⑪の量が⑩を超えています",1,0)</f>
        <v>0</v>
      </c>
      <c r="R60" s="361">
        <f>IF(ｼ.ｺﾞﾑくず!$AL$31="エラー !：⑩の内数である⑪の量が⑩を超えています",1,0)</f>
        <v>0</v>
      </c>
      <c r="S60" s="361">
        <f>IF(ｽ.金属くず!$AL$31="エラー !：⑩の内数である⑪の量が⑩を超えています",1,0)</f>
        <v>0</v>
      </c>
      <c r="T60" s="361">
        <f>IF(ｾ.ｶﾞﾗｽ･ｺﾝｸﾘ･陶磁器くず!$AL$31="エラー !：⑩の内数である⑪の量が⑩を超えています",1,0)</f>
        <v>0</v>
      </c>
      <c r="U60" s="361">
        <f>IF(ｿ.鉱さい!$AL$31="エラー !：⑩の内数である⑪の量が⑩を超えています",1,0)</f>
        <v>0</v>
      </c>
      <c r="V60" s="361">
        <f>IF(ﾀ.がれき類!$AL$31="エラー !：⑩の内数である⑪の量が⑩を超えています",1,0)</f>
        <v>0</v>
      </c>
      <c r="W60" s="361">
        <f>IF(ﾁ.動物のふん尿!$AL$31="エラー !：⑩の内数である⑪の量が⑩を超えています",1,0)</f>
        <v>0</v>
      </c>
      <c r="X60" s="361">
        <f>IF(ﾂ.動物の死体!$AL$31="エラー !：⑩の内数である⑪の量が⑩を超えています",1,0)</f>
        <v>0</v>
      </c>
      <c r="Y60" s="361">
        <f>IF(ﾃ.ばいじん!$AL$31="エラー !：⑩の内数である⑪の量が⑩を超えています",1,0)</f>
        <v>0</v>
      </c>
      <c r="Z60" s="361">
        <f>IF(ﾄ.混合廃棄物その他!$AL$31="エラー !：⑩の内数である⑪の量が⑩を超えています",1,0)</f>
        <v>0</v>
      </c>
    </row>
    <row r="61" spans="2:27" s="361" customFormat="1">
      <c r="G61" s="361">
        <f>IF(ｱ.燃え殻!$AS$28="エラー !：⑩の内数である（⑫+⑬＋⑭）の量が⑩を超えています",1,0)</f>
        <v>0</v>
      </c>
      <c r="H61" s="361">
        <f>IF(ｲ.汚泥!$AS$28="エラー !：⑩の内数である（⑫+⑬＋⑭）の量が⑩を超えています",1,0)</f>
        <v>0</v>
      </c>
      <c r="I61" s="361">
        <f>IF(ｳ.廃油!$AS$28="エラー !：⑩の内数である（⑫+⑬＋⑭）の量が⑩を超えています",1,0)</f>
        <v>0</v>
      </c>
      <c r="J61" s="361">
        <f>IF(ｴ.廃酸!$AS$28="エラー !：⑩の内数である（⑫+⑬＋⑭）の量が⑩を超えています",1,0)</f>
        <v>0</v>
      </c>
      <c r="K61" s="361">
        <f>IF(ｵ.廃ｱﾙｶﾘ!$AS$28="エラー !：⑩の内数である（⑫+⑬＋⑭）の量が⑩を超えています",1,0)</f>
        <v>0</v>
      </c>
      <c r="L61" s="361">
        <f>IF(ｶ.廃ﾌﾟﾗ類!$AS$28="エラー !：⑩の内数である（⑫+⑬＋⑭）の量が⑩を超えています",1,0)</f>
        <v>0</v>
      </c>
      <c r="M61" s="361">
        <f>IF(ｷ.紙くず!$AS$28="エラー !：⑩の内数である（⑫+⑬＋⑭）の量が⑩を超えています",1,0)</f>
        <v>0</v>
      </c>
      <c r="N61" s="361">
        <f>IF(ｸ.木くず!$AS$28="エラー !：⑩の内数である（⑫+⑬＋⑭）の量が⑩を超えています",1,0)</f>
        <v>0</v>
      </c>
      <c r="O61" s="361">
        <f>IF(ｹ.繊維くず!$AS$28="エラー !：⑩の内数である（⑫+⑬＋⑭）の量が⑩を超えています",1,0)</f>
        <v>0</v>
      </c>
      <c r="P61" s="361">
        <f>IF(ｺ.動植物性残さ!$AS$28="エラー !：⑩の内数である（⑫+⑬＋⑭）の量が⑩を超えています",1,0)</f>
        <v>0</v>
      </c>
      <c r="Q61" s="361">
        <f>IF(ｻ.動物系固形不要物!$AS$28="エラー !：⑩の内数である（⑫+⑬＋⑭）の量が⑩を超えています",1,0)</f>
        <v>0</v>
      </c>
      <c r="R61" s="361">
        <f>IF(ｼ.ｺﾞﾑくず!$AS$28="エラー !：⑩の内数である（⑫+⑬＋⑭）の量が⑩を超えています",1,0)</f>
        <v>0</v>
      </c>
      <c r="S61" s="361">
        <f>IF(ｽ.金属くず!$AS$28="エラー !：⑩の内数である（⑫+⑬＋⑭）の量が⑩を超えています",1,0)</f>
        <v>0</v>
      </c>
      <c r="T61" s="361">
        <f>IF(ｾ.ｶﾞﾗｽ･ｺﾝｸﾘ･陶磁器くず!$AS$28="エラー !：⑩の内数である（⑫+⑬＋⑭）の量が⑩を超えています",1,0)</f>
        <v>0</v>
      </c>
      <c r="U61" s="361">
        <f>IF(ｿ.鉱さい!$AS$28="エラー !：⑩の内数である（⑫+⑬＋⑭）の量が⑩を超えています",1,0)</f>
        <v>0</v>
      </c>
      <c r="V61" s="361">
        <f>IF(ﾀ.がれき類!$AS$28="エラー !：⑩の内数である（⑫+⑬＋⑭）の量が⑩を超えています",1,0)</f>
        <v>0</v>
      </c>
      <c r="W61" s="361">
        <f>IF(ﾁ.動物のふん尿!$AS$28="エラー !：⑩の内数である（⑫+⑬＋⑭）の量が⑩を超えています",1,0)</f>
        <v>0</v>
      </c>
      <c r="X61" s="361">
        <f>IF(ﾂ.動物の死体!$AS$28="エラー !：⑩の内数である（⑫+⑬＋⑭）の量が⑩を超えています",1,0)</f>
        <v>0</v>
      </c>
      <c r="Y61" s="361">
        <f>IF(ﾃ.ばいじん!$AS$28="エラー !：⑩の内数である（⑫+⑬＋⑭）の量が⑩を超えています",1,0)</f>
        <v>0</v>
      </c>
      <c r="Z61" s="361">
        <f>IF(ﾄ.混合廃棄物その他!$AS$28="エラー !：⑩の内数である（⑫+⑬＋⑭）の量が⑩を超えています",1,0)</f>
        <v>0</v>
      </c>
    </row>
    <row r="62" spans="2:27" s="361" customFormat="1">
      <c r="G62" s="361">
        <f>IF(ｱ.燃え殻!$AS$32="エラー !：⑩の内数である（⑫+⑬＋⑭）の量が⑩を超えています",1,0)</f>
        <v>0</v>
      </c>
      <c r="H62" s="361">
        <f>IF(ｲ.汚泥!$AS$32="エラー !：⑩の内数である（⑫+⑬＋⑭）の量が⑩を超えています",1,0)</f>
        <v>0</v>
      </c>
      <c r="I62" s="361">
        <f>IF(ｳ.廃油!$AS$32="エラー !：⑩の内数である（⑫+⑬＋⑭）の量が⑩を超えています",1,0)</f>
        <v>0</v>
      </c>
      <c r="J62" s="361">
        <f>IF(ｴ.廃酸!$AS$32="エラー !：⑩の内数である（⑫+⑬＋⑭）の量が⑩を超えています",1,0)</f>
        <v>0</v>
      </c>
      <c r="K62" s="361">
        <f>IF(ｵ.廃ｱﾙｶﾘ!$AS$32="エラー !：⑩の内数である（⑫+⑬＋⑭）の量が⑩を超えています",1,0)</f>
        <v>0</v>
      </c>
      <c r="L62" s="361">
        <f>IF(ｶ.廃ﾌﾟﾗ類!$AS$32="エラー !：⑩の内数である（⑫+⑬＋⑭）の量が⑩を超えています",1,0)</f>
        <v>0</v>
      </c>
      <c r="M62" s="361">
        <f>IF(ｷ.紙くず!$AS$32="エラー !：⑩の内数である（⑫+⑬＋⑭）の量が⑩を超えています",1,0)</f>
        <v>0</v>
      </c>
      <c r="N62" s="361">
        <f>IF(ｸ.木くず!$AS$32="エラー !：⑩の内数である（⑫+⑬＋⑭）の量が⑩を超えています",1,0)</f>
        <v>0</v>
      </c>
      <c r="O62" s="361">
        <f>IF(ｹ.繊維くず!$AS$32="エラー !：⑩の内数である（⑫+⑬＋⑭）の量が⑩を超えています",1,0)</f>
        <v>0</v>
      </c>
      <c r="P62" s="361">
        <f>IF(ｺ.動植物性残さ!$AS$32="エラー !：⑩の内数である（⑫+⑬＋⑭）の量が⑩を超えています",1,0)</f>
        <v>0</v>
      </c>
      <c r="Q62" s="361">
        <f>IF(ｻ.動物系固形不要物!$AS$32="エラー !：⑩の内数である（⑫+⑬＋⑭）の量が⑩を超えています",1,0)</f>
        <v>0</v>
      </c>
      <c r="R62" s="361">
        <f>IF(ｼ.ｺﾞﾑくず!$AS$32="エラー !：⑩の内数である（⑫+⑬＋⑭）の量が⑩を超えています",1,0)</f>
        <v>0</v>
      </c>
      <c r="S62" s="361">
        <f>IF(ｽ.金属くず!$AS$32="エラー !：⑩の内数である（⑫+⑬＋⑭）の量が⑩を超えています",1,0)</f>
        <v>0</v>
      </c>
      <c r="T62" s="361">
        <f>IF(ｾ.ｶﾞﾗｽ･ｺﾝｸﾘ･陶磁器くず!$AS$32="エラー !：⑩の内数である（⑫+⑬＋⑭）の量が⑩を超えています",1,0)</f>
        <v>0</v>
      </c>
      <c r="U62" s="361">
        <f>IF(ｿ.鉱さい!$AS$32="エラー !：⑩の内数である（⑫+⑬＋⑭）の量が⑩を超えています",1,0)</f>
        <v>0</v>
      </c>
      <c r="V62" s="361">
        <f>IF(ﾀ.がれき類!$AS$32="エラー !：⑩の内数である（⑫+⑬＋⑭）の量が⑩を超えています",1,0)</f>
        <v>0</v>
      </c>
      <c r="W62" s="361">
        <f>IF(ﾁ.動物のふん尿!$AS$32="エラー !：⑩の内数である（⑫+⑬＋⑭）の量が⑩を超えています",1,0)</f>
        <v>0</v>
      </c>
      <c r="X62" s="361">
        <f>IF(ﾂ.動物の死体!$AS$32="エラー !：⑩の内数である（⑫+⑬＋⑭）の量が⑩を超えています",1,0)</f>
        <v>0</v>
      </c>
      <c r="Y62" s="361">
        <f>IF(ﾃ.ばいじん!$AS$32="エラー !：⑩の内数である（⑫+⑬＋⑭）の量が⑩を超えています",1,0)</f>
        <v>0</v>
      </c>
      <c r="Z62" s="361">
        <f>IF(ﾄ.混合廃棄物その他!$AS$32="エラー !：⑩の内数である（⑫+⑬＋⑭）の量が⑩を超えています",1,0)</f>
        <v>0</v>
      </c>
    </row>
    <row r="63" spans="2:27" s="361" customFormat="1">
      <c r="G63" s="361">
        <f>IF(G9="0",+G19+G20,+G9+G19+G20)</f>
        <v>0</v>
      </c>
      <c r="H63" s="361">
        <f t="shared" ref="H63:Z63" si="10">IF(H9="0",+H19+H20,+H9+H19+H20)</f>
        <v>1000.3</v>
      </c>
      <c r="I63" s="361">
        <f t="shared" si="10"/>
        <v>0</v>
      </c>
      <c r="J63" s="361">
        <f t="shared" si="10"/>
        <v>0</v>
      </c>
      <c r="K63" s="361">
        <f t="shared" si="10"/>
        <v>0</v>
      </c>
      <c r="L63" s="361">
        <f t="shared" si="10"/>
        <v>25.6</v>
      </c>
      <c r="M63" s="361">
        <f t="shared" si="10"/>
        <v>39.5</v>
      </c>
      <c r="N63" s="361">
        <f t="shared" si="10"/>
        <v>27.4</v>
      </c>
      <c r="O63" s="361">
        <f t="shared" si="10"/>
        <v>0</v>
      </c>
      <c r="P63" s="361">
        <f t="shared" si="10"/>
        <v>0</v>
      </c>
      <c r="Q63" s="361">
        <f t="shared" si="10"/>
        <v>0</v>
      </c>
      <c r="R63" s="361">
        <f t="shared" si="10"/>
        <v>0</v>
      </c>
      <c r="S63" s="361">
        <f t="shared" si="10"/>
        <v>0.6</v>
      </c>
      <c r="T63" s="361">
        <f t="shared" si="10"/>
        <v>19.5</v>
      </c>
      <c r="U63" s="361">
        <f t="shared" si="10"/>
        <v>0</v>
      </c>
      <c r="V63" s="361">
        <f t="shared" si="10"/>
        <v>142.9</v>
      </c>
      <c r="W63" s="361">
        <f t="shared" si="10"/>
        <v>0</v>
      </c>
      <c r="X63" s="361">
        <f t="shared" si="10"/>
        <v>0</v>
      </c>
      <c r="Y63" s="361">
        <f t="shared" si="10"/>
        <v>0</v>
      </c>
      <c r="Z63" s="361">
        <f t="shared" si="10"/>
        <v>68.3</v>
      </c>
      <c r="AA63" s="362">
        <f>+AA9+AA19+AA20</f>
        <v>1324.1</v>
      </c>
    </row>
    <row r="64" spans="2:27" s="361" customFormat="1" ht="13.5">
      <c r="F64" s="363"/>
    </row>
    <row r="65" spans="6:6" s="361" customFormat="1" ht="13.5">
      <c r="F65" s="363"/>
    </row>
    <row r="66" spans="6:6" s="361" customFormat="1" ht="13.5">
      <c r="F66" s="363"/>
    </row>
    <row r="67" spans="6:6" s="361" customFormat="1" ht="13.5">
      <c r="F67" s="36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7"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625" style="21" customWidth="1"/>
    <col min="7" max="7" width="6.625" style="21" customWidth="1"/>
    <col min="8" max="8" width="13.625" style="21" customWidth="1"/>
    <col min="9" max="9" width="5.625" style="21" customWidth="1"/>
    <col min="10" max="10" width="3.625" style="21" customWidth="1"/>
    <col min="11" max="11" width="10.625" style="21" customWidth="1"/>
    <col min="12" max="12" width="6.625" style="21" customWidth="1"/>
    <col min="13" max="13" width="7.625" style="21" customWidth="1"/>
    <col min="14" max="14" width="6.625" style="21" customWidth="1"/>
    <col min="15" max="15" width="7.625" style="21" customWidth="1"/>
    <col min="16" max="16" width="2.375" style="21" customWidth="1"/>
    <col min="17" max="16384" width="9" style="21"/>
  </cols>
  <sheetData>
    <row r="1" spans="1:16" ht="16.149999999999999" customHeight="1">
      <c r="C1" s="71" t="s">
        <v>400</v>
      </c>
    </row>
    <row r="2" spans="1:16" ht="16.149999999999999" customHeight="1">
      <c r="C2" s="71"/>
    </row>
    <row r="3" spans="1:16" ht="13.9" customHeight="1" thickBot="1">
      <c r="O3" s="93" t="s">
        <v>25</v>
      </c>
    </row>
    <row r="4" spans="1:16" ht="13.5">
      <c r="A4" s="21">
        <v>14</v>
      </c>
      <c r="M4" s="521" t="s">
        <v>26</v>
      </c>
      <c r="N4" s="91" t="s">
        <v>27</v>
      </c>
      <c r="O4" s="92" t="s">
        <v>28</v>
      </c>
    </row>
    <row r="5" spans="1:16" ht="20.100000000000001" customHeight="1" thickBot="1">
      <c r="A5" s="22" t="e">
        <f>+#REF!</f>
        <v>#REF!</v>
      </c>
      <c r="C5" s="21" t="s">
        <v>29</v>
      </c>
      <c r="M5" s="728"/>
      <c r="N5" s="208" t="str">
        <f>+表紙!N28</f>
        <v>○</v>
      </c>
      <c r="O5" s="209" t="str">
        <f>+表紙!O28</f>
        <v>　</v>
      </c>
    </row>
    <row r="6" spans="1:16" ht="13.5">
      <c r="C6" s="472" t="s">
        <v>31</v>
      </c>
      <c r="D6" s="473"/>
      <c r="E6" s="473"/>
      <c r="F6" s="473"/>
      <c r="G6" s="473"/>
      <c r="H6" s="473"/>
      <c r="I6" s="473"/>
      <c r="J6" s="473"/>
      <c r="K6" s="473"/>
      <c r="L6" s="473"/>
      <c r="M6" s="473"/>
      <c r="N6" s="473"/>
      <c r="O6" s="473"/>
    </row>
    <row r="7" spans="1:16" ht="7.5" customHeight="1">
      <c r="C7" s="72"/>
      <c r="D7" s="73"/>
      <c r="E7" s="73"/>
      <c r="F7" s="73"/>
      <c r="G7" s="73"/>
      <c r="H7" s="73"/>
      <c r="I7" s="73"/>
      <c r="J7" s="73"/>
      <c r="K7" s="73"/>
      <c r="L7" s="73"/>
      <c r="M7" s="73"/>
      <c r="N7" s="73"/>
      <c r="O7" s="74"/>
    </row>
    <row r="8" spans="1:16" ht="12" customHeight="1">
      <c r="C8" s="498" t="s">
        <v>32</v>
      </c>
      <c r="D8" s="744"/>
      <c r="E8" s="744"/>
      <c r="F8" s="744"/>
      <c r="G8" s="744"/>
      <c r="H8" s="744"/>
      <c r="I8" s="744"/>
      <c r="J8" s="744"/>
      <c r="K8" s="744"/>
      <c r="L8" s="744"/>
      <c r="M8" s="744"/>
      <c r="N8" s="744"/>
      <c r="O8" s="745"/>
      <c r="P8" s="20"/>
    </row>
    <row r="9" spans="1:16" ht="12" customHeight="1">
      <c r="C9" s="746"/>
      <c r="D9" s="747"/>
      <c r="E9" s="747"/>
      <c r="F9" s="747"/>
      <c r="G9" s="747"/>
      <c r="H9" s="747"/>
      <c r="I9" s="747"/>
      <c r="J9" s="747"/>
      <c r="K9" s="747"/>
      <c r="L9" s="747"/>
      <c r="M9" s="747"/>
      <c r="N9" s="747"/>
      <c r="O9" s="748"/>
    </row>
    <row r="10" spans="1:16" ht="10.15" customHeight="1">
      <c r="C10" s="75"/>
      <c r="O10" s="76"/>
    </row>
    <row r="11" spans="1:16" ht="13.5">
      <c r="C11" s="75"/>
      <c r="L11" s="749" t="str">
        <f>+表紙!L34</f>
        <v>令和    7年    6月    23日</v>
      </c>
      <c r="M11" s="750"/>
      <c r="N11" s="750"/>
      <c r="O11" s="751"/>
    </row>
    <row r="12" spans="1:16" ht="13.15" customHeight="1">
      <c r="C12" s="75"/>
      <c r="O12" s="77"/>
    </row>
    <row r="13" spans="1:16" ht="13.5">
      <c r="C13" s="752" t="str">
        <f>+表紙!C36</f>
        <v>横浜市長</v>
      </c>
      <c r="D13" s="753"/>
      <c r="E13" s="753"/>
      <c r="F13" s="753"/>
      <c r="G13" s="243" t="s">
        <v>33</v>
      </c>
      <c r="O13" s="76"/>
    </row>
    <row r="14" spans="1:16" ht="8.25" customHeight="1">
      <c r="C14" s="75"/>
      <c r="O14" s="76"/>
    </row>
    <row r="15" spans="1:16" ht="13.15" customHeight="1">
      <c r="A15" s="22">
        <v>3</v>
      </c>
      <c r="C15" s="75"/>
      <c r="H15" s="397" t="s">
        <v>401</v>
      </c>
      <c r="I15" s="397"/>
      <c r="O15" s="76"/>
    </row>
    <row r="16" spans="1:16" ht="26.25" customHeight="1">
      <c r="C16" s="75"/>
      <c r="H16" s="23" t="s">
        <v>35</v>
      </c>
      <c r="I16" s="23"/>
      <c r="J16" s="741" t="str">
        <f>+表紙!J39</f>
        <v>東京都新宿区中里町２９－３</v>
      </c>
      <c r="K16" s="741"/>
      <c r="L16" s="742"/>
      <c r="M16" s="742"/>
      <c r="N16" s="742"/>
      <c r="O16" s="743"/>
    </row>
    <row r="17" spans="1:15" ht="26.25" customHeight="1">
      <c r="C17" s="75"/>
      <c r="H17" s="23" t="s">
        <v>36</v>
      </c>
      <c r="I17" s="23"/>
      <c r="J17" s="741" t="str">
        <f>+表紙!J40</f>
        <v>株式会社加賀田組東京支店
執行役員支店長　後藤　和浩</v>
      </c>
      <c r="K17" s="741"/>
      <c r="L17" s="742"/>
      <c r="M17" s="742"/>
      <c r="N17" s="742"/>
      <c r="O17" s="743"/>
    </row>
    <row r="18" spans="1:15">
      <c r="C18" s="75"/>
      <c r="J18" s="21" t="s">
        <v>37</v>
      </c>
      <c r="O18" s="76"/>
    </row>
    <row r="19" spans="1:15">
      <c r="C19" s="75"/>
      <c r="J19" s="24" t="s">
        <v>38</v>
      </c>
      <c r="K19" s="24"/>
      <c r="L19" s="754" t="str">
        <f>IF(+表紙!L42="","",+表紙!L42)</f>
        <v>０３－５２０６－５６６０</v>
      </c>
      <c r="M19" s="754"/>
      <c r="N19" s="754"/>
      <c r="O19" s="755"/>
    </row>
    <row r="20" spans="1:15">
      <c r="C20" s="75"/>
      <c r="J20" s="24"/>
      <c r="K20" s="24"/>
      <c r="O20" s="76"/>
    </row>
    <row r="21" spans="1:15" ht="6" customHeight="1">
      <c r="C21" s="75"/>
      <c r="O21" s="76"/>
    </row>
    <row r="22" spans="1:15" ht="30" customHeight="1">
      <c r="A22" s="22">
        <v>4</v>
      </c>
      <c r="C22" s="507" t="s">
        <v>402</v>
      </c>
      <c r="D22" s="508"/>
      <c r="E22" s="508"/>
      <c r="F22" s="508"/>
      <c r="G22" s="508"/>
      <c r="H22" s="508"/>
      <c r="I22" s="508"/>
      <c r="J22" s="508"/>
      <c r="K22" s="508"/>
      <c r="L22" s="508"/>
      <c r="M22" s="508"/>
      <c r="N22" s="508"/>
      <c r="O22" s="509"/>
    </row>
    <row r="23" spans="1:15">
      <c r="C23" s="78"/>
      <c r="D23" s="25"/>
      <c r="E23" s="25"/>
      <c r="F23" s="25"/>
      <c r="G23" s="25"/>
      <c r="H23" s="25"/>
      <c r="I23" s="25"/>
      <c r="J23" s="25"/>
      <c r="K23" s="25"/>
      <c r="L23" s="25"/>
      <c r="M23" s="25"/>
      <c r="N23" s="25"/>
      <c r="O23" s="79"/>
    </row>
    <row r="24" spans="1:15" ht="18" customHeight="1">
      <c r="C24" s="489" t="s">
        <v>40</v>
      </c>
      <c r="D24" s="526"/>
      <c r="E24" s="527"/>
      <c r="F24" s="768" t="str">
        <f>+表紙!F47</f>
        <v>株式会社加賀田組東京支店</v>
      </c>
      <c r="G24" s="769"/>
      <c r="H24" s="770"/>
      <c r="I24" s="770"/>
      <c r="J24" s="770"/>
      <c r="K24" s="770"/>
      <c r="L24" s="770"/>
      <c r="M24" s="523" t="s">
        <v>403</v>
      </c>
      <c r="N24" s="773"/>
      <c r="O24" s="774"/>
    </row>
    <row r="25" spans="1:15" ht="18" customHeight="1">
      <c r="C25" s="528"/>
      <c r="D25" s="529"/>
      <c r="E25" s="530"/>
      <c r="F25" s="771"/>
      <c r="G25" s="772"/>
      <c r="H25" s="772"/>
      <c r="I25" s="772"/>
      <c r="J25" s="772"/>
      <c r="K25" s="772"/>
      <c r="L25" s="772"/>
      <c r="M25" s="775">
        <f>表紙!M48</f>
        <v>7030</v>
      </c>
      <c r="N25" s="776"/>
      <c r="O25" s="777"/>
    </row>
    <row r="26" spans="1:15" ht="18" customHeight="1">
      <c r="C26" s="489" t="s">
        <v>42</v>
      </c>
      <c r="D26" s="490"/>
      <c r="E26" s="491"/>
      <c r="F26" s="762" t="str">
        <f>+表紙!F49</f>
        <v>東京都新宿区中里町２９－３</v>
      </c>
      <c r="G26" s="763"/>
      <c r="H26" s="763"/>
      <c r="I26" s="763"/>
      <c r="J26" s="763"/>
      <c r="K26" s="763"/>
      <c r="L26" s="421" t="s">
        <v>43</v>
      </c>
      <c r="M26" s="199"/>
      <c r="N26" s="766" t="str">
        <f>IF(+表紙!N49="","",+表紙!N49)</f>
        <v>03-5206-5660</v>
      </c>
      <c r="O26" s="767"/>
    </row>
    <row r="27" spans="1:15" ht="18" customHeight="1">
      <c r="C27" s="492"/>
      <c r="D27" s="493"/>
      <c r="E27" s="494"/>
      <c r="F27" s="764"/>
      <c r="G27" s="765"/>
      <c r="H27" s="765"/>
      <c r="I27" s="765"/>
      <c r="J27" s="765"/>
      <c r="K27" s="765"/>
      <c r="L27" s="436"/>
      <c r="M27" s="197"/>
      <c r="N27" s="198"/>
      <c r="O27" s="116"/>
    </row>
    <row r="28" spans="1:15" ht="26.25" customHeight="1">
      <c r="C28" s="161" t="s">
        <v>44</v>
      </c>
      <c r="D28" s="162"/>
      <c r="E28" s="162"/>
      <c r="F28" s="30"/>
      <c r="G28" s="30"/>
      <c r="H28" s="30"/>
      <c r="I28" s="30"/>
      <c r="J28" s="30"/>
      <c r="K28" s="30"/>
      <c r="L28" s="270"/>
      <c r="M28" s="260"/>
      <c r="N28" s="271"/>
      <c r="O28" s="261"/>
    </row>
    <row r="29" spans="1:15" ht="24" customHeight="1">
      <c r="C29" s="262"/>
      <c r="D29" s="272" t="s">
        <v>45</v>
      </c>
      <c r="E29" s="273" t="s">
        <v>46</v>
      </c>
      <c r="F29" s="730" t="str">
        <f>+表紙!F52</f>
        <v>Ｄ－建設業</v>
      </c>
      <c r="G29" s="732"/>
      <c r="H29" s="732"/>
      <c r="I29" s="732"/>
      <c r="J29" s="30" t="s">
        <v>47</v>
      </c>
      <c r="K29" s="30"/>
      <c r="L29" s="778" t="str">
        <f>+表紙!L52</f>
        <v>総合工事業</v>
      </c>
      <c r="M29" s="778"/>
      <c r="N29" s="739"/>
      <c r="O29" s="740"/>
    </row>
    <row r="30" spans="1:15" ht="22.5" customHeight="1">
      <c r="C30" s="263"/>
      <c r="D30" s="274" t="s">
        <v>48</v>
      </c>
      <c r="E30" s="275" t="s">
        <v>49</v>
      </c>
      <c r="F30" s="730" t="s">
        <v>50</v>
      </c>
      <c r="G30" s="440"/>
      <c r="H30" s="731"/>
      <c r="I30" s="730" t="s">
        <v>51</v>
      </c>
      <c r="J30" s="443"/>
      <c r="K30" s="453"/>
      <c r="L30" s="733">
        <f>+表紙!L53</f>
        <v>0</v>
      </c>
      <c r="M30" s="734"/>
      <c r="N30" s="276" t="s">
        <v>52</v>
      </c>
      <c r="O30" s="277"/>
    </row>
    <row r="31" spans="1:15" ht="22.5" customHeight="1">
      <c r="C31" s="263"/>
      <c r="D31" s="262"/>
      <c r="E31" s="278"/>
      <c r="F31" s="730" t="s">
        <v>53</v>
      </c>
      <c r="G31" s="440"/>
      <c r="H31" s="731"/>
      <c r="I31" s="732" t="s">
        <v>54</v>
      </c>
      <c r="J31" s="443"/>
      <c r="K31" s="443"/>
      <c r="L31" s="733">
        <f>+表紙!L54</f>
        <v>161</v>
      </c>
      <c r="M31" s="734"/>
      <c r="N31" s="276" t="s">
        <v>52</v>
      </c>
      <c r="O31" s="277"/>
    </row>
    <row r="32" spans="1:15" ht="22.5" customHeight="1">
      <c r="C32" s="263"/>
      <c r="D32" s="446" t="s">
        <v>55</v>
      </c>
      <c r="E32" s="447"/>
      <c r="F32" s="730" t="s">
        <v>56</v>
      </c>
      <c r="G32" s="440"/>
      <c r="H32" s="731"/>
      <c r="I32" s="732" t="s">
        <v>57</v>
      </c>
      <c r="J32" s="443"/>
      <c r="K32" s="443"/>
      <c r="L32" s="733">
        <f>+表紙!L55</f>
        <v>0</v>
      </c>
      <c r="M32" s="734"/>
      <c r="N32" s="276" t="s">
        <v>58</v>
      </c>
      <c r="O32" s="277"/>
    </row>
    <row r="33" spans="3:15" ht="22.5" customHeight="1">
      <c r="C33" s="263"/>
      <c r="D33" s="446"/>
      <c r="E33" s="447"/>
      <c r="F33" s="730" t="s">
        <v>59</v>
      </c>
      <c r="G33" s="440"/>
      <c r="H33" s="731"/>
      <c r="I33" s="732" t="s">
        <v>60</v>
      </c>
      <c r="J33" s="443"/>
      <c r="K33" s="443"/>
      <c r="L33" s="733">
        <f>+表紙!L56</f>
        <v>0</v>
      </c>
      <c r="M33" s="734"/>
      <c r="N33" s="276" t="s">
        <v>52</v>
      </c>
      <c r="O33" s="277"/>
    </row>
    <row r="34" spans="3:15" ht="26.25" customHeight="1">
      <c r="C34" s="263"/>
      <c r="D34" s="262"/>
      <c r="E34" s="278"/>
      <c r="F34" s="200" t="s">
        <v>61</v>
      </c>
      <c r="G34" s="279"/>
      <c r="H34" s="279"/>
      <c r="I34" s="279"/>
      <c r="J34" s="35"/>
      <c r="K34" s="35"/>
      <c r="L34" s="280"/>
      <c r="M34" s="280"/>
      <c r="N34" s="281"/>
      <c r="O34" s="282"/>
    </row>
    <row r="35" spans="3:15" ht="24" customHeight="1">
      <c r="C35" s="263"/>
      <c r="D35" s="283"/>
      <c r="E35" s="284"/>
      <c r="F35" s="735">
        <f>+表紙!F58</f>
        <v>0</v>
      </c>
      <c r="G35" s="736"/>
      <c r="H35" s="736"/>
      <c r="I35" s="736"/>
      <c r="J35" s="736"/>
      <c r="K35" s="736"/>
      <c r="L35" s="736"/>
      <c r="M35" s="736"/>
      <c r="N35" s="736"/>
      <c r="O35" s="737"/>
    </row>
    <row r="36" spans="3:15" ht="23.25" customHeight="1">
      <c r="C36" s="268"/>
      <c r="D36" s="285" t="s">
        <v>62</v>
      </c>
      <c r="E36" s="286" t="s">
        <v>63</v>
      </c>
      <c r="F36" s="738" t="str">
        <f>+表紙!F59</f>
        <v>96人</v>
      </c>
      <c r="G36" s="739"/>
      <c r="H36" s="739"/>
      <c r="I36" s="739"/>
      <c r="J36" s="739"/>
      <c r="K36" s="739"/>
      <c r="L36" s="739"/>
      <c r="M36" s="739"/>
      <c r="N36" s="739"/>
      <c r="O36" s="740"/>
    </row>
    <row r="37" spans="3:15" ht="23.25" customHeight="1">
      <c r="C37" s="756" t="s">
        <v>64</v>
      </c>
      <c r="D37" s="757"/>
      <c r="E37" s="758"/>
      <c r="F37" s="759" t="str">
        <f>+表紙!F60</f>
        <v>令和 ６ 年 ４ 月 １ 日 ～ 令和 ７ 年 ３ 月 31 日（ １ 年間）</v>
      </c>
      <c r="G37" s="760"/>
      <c r="H37" s="760"/>
      <c r="I37" s="760"/>
      <c r="J37" s="760"/>
      <c r="K37" s="760"/>
      <c r="L37" s="760"/>
      <c r="M37" s="760"/>
      <c r="N37" s="760"/>
      <c r="O37" s="761"/>
    </row>
    <row r="38" spans="3:15" ht="30" customHeight="1">
      <c r="C38" s="161" t="s">
        <v>66</v>
      </c>
      <c r="D38" s="400"/>
      <c r="E38" s="162"/>
      <c r="F38" s="27"/>
      <c r="G38" s="27"/>
      <c r="H38" s="28"/>
      <c r="I38" s="28"/>
      <c r="J38" s="29"/>
      <c r="K38" s="29"/>
      <c r="L38" s="30"/>
      <c r="M38" s="30"/>
      <c r="N38" s="30"/>
      <c r="O38" s="31"/>
    </row>
    <row r="39" spans="3:15" ht="24.75" customHeight="1">
      <c r="C39" s="784"/>
      <c r="D39" s="483" t="s">
        <v>67</v>
      </c>
      <c r="E39" s="485"/>
      <c r="F39" s="485"/>
      <c r="G39" s="484"/>
      <c r="H39" s="483" t="s">
        <v>68</v>
      </c>
      <c r="I39" s="484"/>
      <c r="J39" s="483" t="s">
        <v>69</v>
      </c>
      <c r="K39" s="485"/>
      <c r="L39" s="484"/>
      <c r="M39" s="483" t="s">
        <v>70</v>
      </c>
      <c r="N39" s="485"/>
      <c r="O39" s="484"/>
    </row>
    <row r="40" spans="3:15" ht="24.75" customHeight="1">
      <c r="C40" s="486"/>
      <c r="D40" s="466" t="s">
        <v>71</v>
      </c>
      <c r="E40" s="467"/>
      <c r="F40" s="467"/>
      <c r="G40" s="468"/>
      <c r="H40" s="422">
        <f>+表紙!H63</f>
        <v>1069</v>
      </c>
      <c r="I40" s="214" t="s">
        <v>72</v>
      </c>
      <c r="J40" s="469" t="s">
        <v>73</v>
      </c>
      <c r="K40" s="470"/>
      <c r="L40" s="471"/>
      <c r="M40" s="779">
        <f>+表紙!M63</f>
        <v>1069</v>
      </c>
      <c r="N40" s="780">
        <f>+表紙!N63</f>
        <v>0</v>
      </c>
      <c r="O40" s="273" t="s">
        <v>72</v>
      </c>
    </row>
    <row r="41" spans="3:15" ht="24.75" customHeight="1">
      <c r="C41" s="486"/>
      <c r="D41" s="466" t="s">
        <v>74</v>
      </c>
      <c r="E41" s="467"/>
      <c r="F41" s="467"/>
      <c r="G41" s="468"/>
      <c r="H41" s="422" t="str">
        <f>+表紙!H64</f>
        <v>0</v>
      </c>
      <c r="I41" s="214" t="s">
        <v>72</v>
      </c>
      <c r="J41" s="469" t="s">
        <v>75</v>
      </c>
      <c r="K41" s="470"/>
      <c r="L41" s="471"/>
      <c r="M41" s="779">
        <f>+表紙!M64</f>
        <v>1069</v>
      </c>
      <c r="N41" s="780">
        <f>+表紙!N64</f>
        <v>0</v>
      </c>
      <c r="O41" s="31" t="s">
        <v>72</v>
      </c>
    </row>
    <row r="42" spans="3:15" ht="24.75" customHeight="1">
      <c r="C42" s="486"/>
      <c r="D42" s="466" t="s">
        <v>76</v>
      </c>
      <c r="E42" s="467"/>
      <c r="F42" s="467"/>
      <c r="G42" s="468"/>
      <c r="H42" s="422" t="str">
        <f>+表紙!H65</f>
        <v>0</v>
      </c>
      <c r="I42" s="214" t="s">
        <v>72</v>
      </c>
      <c r="J42" s="781" t="s">
        <v>77</v>
      </c>
      <c r="K42" s="782"/>
      <c r="L42" s="783"/>
      <c r="M42" s="779">
        <f>+表紙!M65</f>
        <v>1069</v>
      </c>
      <c r="N42" s="780">
        <f>+表紙!N65</f>
        <v>0</v>
      </c>
      <c r="O42" s="423" t="s">
        <v>72</v>
      </c>
    </row>
    <row r="43" spans="3:15" ht="24.75" customHeight="1">
      <c r="C43" s="399"/>
      <c r="D43" s="466" t="s">
        <v>78</v>
      </c>
      <c r="E43" s="467"/>
      <c r="F43" s="467"/>
      <c r="G43" s="468"/>
      <c r="H43" s="422" t="str">
        <f>+表紙!H66</f>
        <v>0</v>
      </c>
      <c r="I43" s="214" t="s">
        <v>72</v>
      </c>
      <c r="J43" s="781" t="s">
        <v>79</v>
      </c>
      <c r="K43" s="782"/>
      <c r="L43" s="783"/>
      <c r="M43" s="779" t="str">
        <f>+表紙!M66</f>
        <v>0</v>
      </c>
      <c r="N43" s="780">
        <f>+表紙!N66</f>
        <v>0</v>
      </c>
      <c r="O43" s="423" t="s">
        <v>72</v>
      </c>
    </row>
    <row r="44" spans="3:15" ht="24.75" customHeight="1">
      <c r="C44" s="352"/>
      <c r="D44" s="466" t="s">
        <v>80</v>
      </c>
      <c r="E44" s="467"/>
      <c r="F44" s="467"/>
      <c r="G44" s="468"/>
      <c r="H44" s="422" t="str">
        <f>+表紙!H67</f>
        <v>0</v>
      </c>
      <c r="I44" s="214" t="s">
        <v>72</v>
      </c>
      <c r="J44" s="781" t="s">
        <v>81</v>
      </c>
      <c r="K44" s="782"/>
      <c r="L44" s="783"/>
      <c r="M44" s="779" t="str">
        <f>+表紙!M67</f>
        <v>0</v>
      </c>
      <c r="N44" s="780">
        <f>+表紙!N67</f>
        <v>0</v>
      </c>
      <c r="O44" s="423" t="s">
        <v>72</v>
      </c>
    </row>
    <row r="45" spans="3:15" ht="31.9" customHeight="1">
      <c r="C45" s="474" t="s">
        <v>82</v>
      </c>
      <c r="D45" s="475"/>
      <c r="E45" s="476"/>
      <c r="F45" s="27"/>
      <c r="G45" s="27"/>
      <c r="H45" s="28"/>
      <c r="I45" s="28"/>
      <c r="J45" s="29"/>
      <c r="K45" s="29"/>
      <c r="L45" s="30"/>
      <c r="M45" s="30"/>
      <c r="N45" s="30"/>
      <c r="O45" s="31"/>
    </row>
    <row r="46" spans="3:15" ht="3.6" customHeight="1">
      <c r="C46" s="437"/>
      <c r="D46" s="438"/>
      <c r="E46" s="438"/>
      <c r="F46" s="205"/>
      <c r="G46" s="205"/>
      <c r="H46" s="206"/>
      <c r="I46" s="206"/>
      <c r="J46" s="207"/>
      <c r="K46" s="207"/>
      <c r="L46" s="163"/>
      <c r="M46" s="163"/>
      <c r="N46" s="163"/>
      <c r="O46" s="206"/>
    </row>
    <row r="47" spans="3:15" ht="15" customHeight="1">
      <c r="C47" s="472" t="s">
        <v>83</v>
      </c>
      <c r="D47" s="785"/>
      <c r="E47" s="785"/>
      <c r="F47" s="785"/>
      <c r="G47" s="785"/>
      <c r="H47" s="785"/>
      <c r="I47" s="785"/>
      <c r="J47" s="785"/>
      <c r="K47" s="785"/>
      <c r="L47" s="785"/>
      <c r="M47" s="785"/>
      <c r="N47" s="785"/>
      <c r="O47" s="785"/>
    </row>
    <row r="48" spans="3:15" ht="13.5">
      <c r="C48" s="200" t="s">
        <v>84</v>
      </c>
      <c r="D48" s="4"/>
      <c r="E48" s="4"/>
      <c r="F48" s="32"/>
      <c r="G48" s="32"/>
      <c r="H48" s="33"/>
      <c r="I48" s="33"/>
      <c r="J48" s="34"/>
      <c r="K48" s="34"/>
      <c r="L48" s="35"/>
      <c r="M48" s="35"/>
      <c r="N48" s="35"/>
      <c r="O48" s="201"/>
    </row>
    <row r="49" spans="1:15" ht="15" customHeight="1">
      <c r="A49" s="22">
        <v>11</v>
      </c>
      <c r="C49" s="202"/>
      <c r="D49" s="203"/>
      <c r="E49" s="203"/>
      <c r="F49" s="203"/>
      <c r="G49" s="203"/>
      <c r="H49" s="203"/>
      <c r="I49" s="203"/>
      <c r="J49" s="203"/>
      <c r="K49" s="203"/>
      <c r="L49" s="203"/>
      <c r="M49" s="203"/>
      <c r="N49" s="203"/>
      <c r="O49" s="204"/>
    </row>
    <row r="50" spans="1:15" ht="15" customHeight="1">
      <c r="C50" s="164">
        <v>1</v>
      </c>
      <c r="D50" s="456" t="s">
        <v>85</v>
      </c>
      <c r="E50" s="456"/>
      <c r="F50" s="456"/>
      <c r="G50" s="456"/>
      <c r="H50" s="456"/>
      <c r="I50" s="456"/>
      <c r="J50" s="456"/>
      <c r="K50" s="456"/>
      <c r="L50" s="456"/>
      <c r="M50" s="456"/>
      <c r="N50" s="456"/>
      <c r="O50" s="457"/>
    </row>
    <row r="51" spans="1:15" ht="15" customHeight="1">
      <c r="C51" s="164">
        <v>2</v>
      </c>
      <c r="D51" s="456" t="s">
        <v>86</v>
      </c>
      <c r="E51" s="456"/>
      <c r="F51" s="456"/>
      <c r="G51" s="456"/>
      <c r="H51" s="456"/>
      <c r="I51" s="456"/>
      <c r="J51" s="456"/>
      <c r="K51" s="456"/>
      <c r="L51" s="456"/>
      <c r="M51" s="456"/>
      <c r="N51" s="456"/>
      <c r="O51" s="457"/>
    </row>
    <row r="52" spans="1:15" ht="15" customHeight="1">
      <c r="C52" s="164"/>
      <c r="D52" s="456" t="s">
        <v>87</v>
      </c>
      <c r="E52" s="456"/>
      <c r="F52" s="456"/>
      <c r="G52" s="456"/>
      <c r="H52" s="456"/>
      <c r="I52" s="456"/>
      <c r="J52" s="456"/>
      <c r="K52" s="456"/>
      <c r="L52" s="456"/>
      <c r="M52" s="456"/>
      <c r="N52" s="456"/>
      <c r="O52" s="457"/>
    </row>
    <row r="53" spans="1:15" ht="39" customHeight="1">
      <c r="C53" s="164"/>
      <c r="D53" s="456" t="s">
        <v>88</v>
      </c>
      <c r="E53" s="456"/>
      <c r="F53" s="456"/>
      <c r="G53" s="456"/>
      <c r="H53" s="456"/>
      <c r="I53" s="456"/>
      <c r="J53" s="456"/>
      <c r="K53" s="456"/>
      <c r="L53" s="456"/>
      <c r="M53" s="456"/>
      <c r="N53" s="456"/>
      <c r="O53" s="457"/>
    </row>
    <row r="54" spans="1:15" ht="28.15" customHeight="1">
      <c r="A54" s="21"/>
      <c r="B54" s="21"/>
      <c r="C54" s="164">
        <v>3</v>
      </c>
      <c r="D54" s="456" t="s">
        <v>89</v>
      </c>
      <c r="E54" s="456"/>
      <c r="F54" s="456"/>
      <c r="G54" s="456"/>
      <c r="H54" s="456"/>
      <c r="I54" s="456"/>
      <c r="J54" s="456"/>
      <c r="K54" s="456"/>
      <c r="L54" s="456"/>
      <c r="M54" s="456"/>
      <c r="N54" s="456"/>
      <c r="O54" s="457"/>
    </row>
    <row r="55" spans="1:15" ht="28.15" customHeight="1">
      <c r="A55" s="21"/>
      <c r="B55" s="21"/>
      <c r="C55" s="164">
        <v>4</v>
      </c>
      <c r="D55" s="456" t="s">
        <v>404</v>
      </c>
      <c r="E55" s="456"/>
      <c r="F55" s="456"/>
      <c r="G55" s="456"/>
      <c r="H55" s="456"/>
      <c r="I55" s="456"/>
      <c r="J55" s="456"/>
      <c r="K55" s="456"/>
      <c r="L55" s="456"/>
      <c r="M55" s="456"/>
      <c r="N55" s="456"/>
      <c r="O55" s="457"/>
    </row>
    <row r="56" spans="1:15" ht="15" customHeight="1">
      <c r="A56" s="21"/>
      <c r="B56" s="21"/>
      <c r="C56" s="164"/>
      <c r="D56" s="165" t="s">
        <v>405</v>
      </c>
      <c r="E56" s="456" t="s">
        <v>92</v>
      </c>
      <c r="F56" s="456"/>
      <c r="G56" s="456"/>
      <c r="H56" s="456"/>
      <c r="I56" s="456"/>
      <c r="J56" s="456"/>
      <c r="K56" s="456"/>
      <c r="L56" s="456"/>
      <c r="M56" s="456"/>
      <c r="N56" s="456"/>
      <c r="O56" s="457"/>
    </row>
    <row r="57" spans="1:15" ht="15" customHeight="1">
      <c r="A57" s="21"/>
      <c r="B57" s="21"/>
      <c r="C57" s="164"/>
      <c r="D57" s="165" t="s">
        <v>406</v>
      </c>
      <c r="E57" s="456" t="s">
        <v>407</v>
      </c>
      <c r="F57" s="456"/>
      <c r="G57" s="456"/>
      <c r="H57" s="456"/>
      <c r="I57" s="456"/>
      <c r="J57" s="456"/>
      <c r="K57" s="456"/>
      <c r="L57" s="456"/>
      <c r="M57" s="456"/>
      <c r="N57" s="456"/>
      <c r="O57" s="457"/>
    </row>
    <row r="58" spans="1:15" ht="15" customHeight="1">
      <c r="A58" s="21"/>
      <c r="B58" s="21"/>
      <c r="C58" s="164"/>
      <c r="D58" s="165" t="s">
        <v>408</v>
      </c>
      <c r="E58" s="456" t="s">
        <v>409</v>
      </c>
      <c r="F58" s="456"/>
      <c r="G58" s="456"/>
      <c r="H58" s="456"/>
      <c r="I58" s="456"/>
      <c r="J58" s="456"/>
      <c r="K58" s="456"/>
      <c r="L58" s="456"/>
      <c r="M58" s="456"/>
      <c r="N58" s="456"/>
      <c r="O58" s="457"/>
    </row>
    <row r="59" spans="1:15" ht="15" customHeight="1">
      <c r="A59" s="21"/>
      <c r="B59" s="21"/>
      <c r="C59" s="164"/>
      <c r="D59" s="165" t="s">
        <v>410</v>
      </c>
      <c r="E59" s="456" t="s">
        <v>411</v>
      </c>
      <c r="F59" s="456"/>
      <c r="G59" s="456"/>
      <c r="H59" s="456"/>
      <c r="I59" s="456"/>
      <c r="J59" s="456"/>
      <c r="K59" s="456"/>
      <c r="L59" s="456"/>
      <c r="M59" s="456"/>
      <c r="N59" s="456"/>
      <c r="O59" s="457"/>
    </row>
    <row r="60" spans="1:15" ht="15" customHeight="1">
      <c r="A60" s="21"/>
      <c r="B60" s="21"/>
      <c r="C60" s="164"/>
      <c r="D60" s="165" t="s">
        <v>412</v>
      </c>
      <c r="E60" s="456" t="s">
        <v>413</v>
      </c>
      <c r="F60" s="456"/>
      <c r="G60" s="456"/>
      <c r="H60" s="456"/>
      <c r="I60" s="456"/>
      <c r="J60" s="456"/>
      <c r="K60" s="456"/>
      <c r="L60" s="456"/>
      <c r="M60" s="456"/>
      <c r="N60" s="456"/>
      <c r="O60" s="457"/>
    </row>
    <row r="61" spans="1:15" ht="15" customHeight="1">
      <c r="A61" s="21"/>
      <c r="B61" s="21"/>
      <c r="C61" s="164"/>
      <c r="D61" s="165" t="s">
        <v>414</v>
      </c>
      <c r="E61" s="456" t="s">
        <v>106</v>
      </c>
      <c r="F61" s="456"/>
      <c r="G61" s="456"/>
      <c r="H61" s="456"/>
      <c r="I61" s="456"/>
      <c r="J61" s="456"/>
      <c r="K61" s="456"/>
      <c r="L61" s="456"/>
      <c r="M61" s="456"/>
      <c r="N61" s="456"/>
      <c r="O61" s="457"/>
    </row>
    <row r="62" spans="1:15" ht="15" customHeight="1">
      <c r="A62" s="21"/>
      <c r="B62" s="21"/>
      <c r="C62" s="164"/>
      <c r="D62" s="165" t="s">
        <v>415</v>
      </c>
      <c r="E62" s="456" t="s">
        <v>416</v>
      </c>
      <c r="F62" s="456"/>
      <c r="G62" s="456"/>
      <c r="H62" s="456"/>
      <c r="I62" s="456"/>
      <c r="J62" s="456"/>
      <c r="K62" s="456"/>
      <c r="L62" s="456"/>
      <c r="M62" s="456"/>
      <c r="N62" s="456"/>
      <c r="O62" s="457"/>
    </row>
    <row r="63" spans="1:15" ht="15" customHeight="1">
      <c r="A63" s="21"/>
      <c r="B63" s="21"/>
      <c r="C63" s="164"/>
      <c r="D63" s="165" t="s">
        <v>417</v>
      </c>
      <c r="E63" s="456" t="s">
        <v>418</v>
      </c>
      <c r="F63" s="456"/>
      <c r="G63" s="456"/>
      <c r="H63" s="456"/>
      <c r="I63" s="456"/>
      <c r="J63" s="456"/>
      <c r="K63" s="456"/>
      <c r="L63" s="456"/>
      <c r="M63" s="456"/>
      <c r="N63" s="456"/>
      <c r="O63" s="457"/>
    </row>
    <row r="64" spans="1:15" ht="15" customHeight="1">
      <c r="A64" s="21"/>
      <c r="B64" s="21"/>
      <c r="C64" s="164"/>
      <c r="D64" s="165" t="s">
        <v>419</v>
      </c>
      <c r="E64" s="456" t="s">
        <v>420</v>
      </c>
      <c r="F64" s="456"/>
      <c r="G64" s="456"/>
      <c r="H64" s="456"/>
      <c r="I64" s="456"/>
      <c r="J64" s="456"/>
      <c r="K64" s="456"/>
      <c r="L64" s="456"/>
      <c r="M64" s="456"/>
      <c r="N64" s="456"/>
      <c r="O64" s="457"/>
    </row>
    <row r="65" spans="1:15" ht="15" customHeight="1">
      <c r="A65" s="21"/>
      <c r="B65" s="21"/>
      <c r="C65" s="164"/>
      <c r="D65" s="165" t="s">
        <v>421</v>
      </c>
      <c r="E65" s="456" t="s">
        <v>115</v>
      </c>
      <c r="F65" s="456"/>
      <c r="G65" s="456"/>
      <c r="H65" s="456"/>
      <c r="I65" s="456"/>
      <c r="J65" s="456"/>
      <c r="K65" s="456"/>
      <c r="L65" s="456"/>
      <c r="M65" s="456"/>
      <c r="N65" s="456"/>
      <c r="O65" s="457"/>
    </row>
    <row r="66" spans="1:15" ht="28.15" customHeight="1">
      <c r="A66" s="21"/>
      <c r="B66" s="21"/>
      <c r="C66" s="164"/>
      <c r="D66" s="165" t="s">
        <v>116</v>
      </c>
      <c r="E66" s="456" t="s">
        <v>117</v>
      </c>
      <c r="F66" s="456"/>
      <c r="G66" s="456"/>
      <c r="H66" s="456"/>
      <c r="I66" s="456"/>
      <c r="J66" s="456"/>
      <c r="K66" s="456"/>
      <c r="L66" s="456"/>
      <c r="M66" s="456"/>
      <c r="N66" s="456"/>
      <c r="O66" s="457"/>
    </row>
    <row r="67" spans="1:15" ht="15" customHeight="1">
      <c r="A67" s="21"/>
      <c r="B67" s="21"/>
      <c r="C67" s="164"/>
      <c r="D67" s="165" t="s">
        <v>118</v>
      </c>
      <c r="E67" s="456" t="s">
        <v>119</v>
      </c>
      <c r="F67" s="456"/>
      <c r="G67" s="456"/>
      <c r="H67" s="456"/>
      <c r="I67" s="456"/>
      <c r="J67" s="456"/>
      <c r="K67" s="456"/>
      <c r="L67" s="456"/>
      <c r="M67" s="456"/>
      <c r="N67" s="456"/>
      <c r="O67" s="457"/>
    </row>
    <row r="68" spans="1:15" ht="28.15" customHeight="1">
      <c r="A68" s="21"/>
      <c r="B68" s="21"/>
      <c r="C68" s="164"/>
      <c r="D68" s="165" t="s">
        <v>120</v>
      </c>
      <c r="E68" s="456" t="s">
        <v>121</v>
      </c>
      <c r="F68" s="456"/>
      <c r="G68" s="456"/>
      <c r="H68" s="456"/>
      <c r="I68" s="456"/>
      <c r="J68" s="456"/>
      <c r="K68" s="456"/>
      <c r="L68" s="456"/>
      <c r="M68" s="456"/>
      <c r="N68" s="456"/>
      <c r="O68" s="457"/>
    </row>
    <row r="69" spans="1:15" ht="28.15" customHeight="1">
      <c r="A69" s="21"/>
      <c r="B69" s="21"/>
      <c r="C69" s="164"/>
      <c r="D69" s="165" t="s">
        <v>122</v>
      </c>
      <c r="E69" s="456" t="s">
        <v>123</v>
      </c>
      <c r="F69" s="456"/>
      <c r="G69" s="456"/>
      <c r="H69" s="456"/>
      <c r="I69" s="456"/>
      <c r="J69" s="456"/>
      <c r="K69" s="456"/>
      <c r="L69" s="456"/>
      <c r="M69" s="456"/>
      <c r="N69" s="456"/>
      <c r="O69" s="457"/>
    </row>
    <row r="70" spans="1:15" ht="28.15" customHeight="1">
      <c r="A70" s="21"/>
      <c r="B70" s="21"/>
      <c r="C70" s="164">
        <v>5</v>
      </c>
      <c r="D70" s="456" t="s">
        <v>124</v>
      </c>
      <c r="E70" s="456"/>
      <c r="F70" s="456"/>
      <c r="G70" s="456"/>
      <c r="H70" s="456"/>
      <c r="I70" s="456"/>
      <c r="J70" s="456"/>
      <c r="K70" s="456"/>
      <c r="L70" s="456"/>
      <c r="M70" s="456"/>
      <c r="N70" s="456"/>
      <c r="O70" s="457"/>
    </row>
    <row r="71" spans="1:15" ht="15" customHeight="1">
      <c r="A71" s="21"/>
      <c r="B71" s="21"/>
      <c r="C71" s="164">
        <v>6</v>
      </c>
      <c r="D71" s="456" t="s">
        <v>125</v>
      </c>
      <c r="E71" s="456"/>
      <c r="F71" s="456"/>
      <c r="G71" s="456"/>
      <c r="H71" s="456"/>
      <c r="I71" s="456"/>
      <c r="J71" s="456"/>
      <c r="K71" s="456"/>
      <c r="L71" s="456"/>
      <c r="M71" s="456"/>
      <c r="N71" s="456"/>
      <c r="O71" s="457"/>
    </row>
    <row r="72" spans="1:15" ht="15" customHeight="1">
      <c r="A72" s="21"/>
      <c r="B72" s="21"/>
      <c r="C72" s="166"/>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422</v>
      </c>
    </row>
    <row r="4" spans="2:4" ht="65.099999999999994" customHeight="1">
      <c r="B4" s="786" t="s">
        <v>423</v>
      </c>
      <c r="C4" s="786"/>
    </row>
    <row r="5" spans="2:4" ht="14.25" thickBot="1">
      <c r="B5" s="5"/>
    </row>
    <row r="6" spans="2:4">
      <c r="B6" s="94" t="s">
        <v>424</v>
      </c>
      <c r="C6" s="6" t="s">
        <v>425</v>
      </c>
    </row>
    <row r="7" spans="2:4" ht="114.95" customHeight="1">
      <c r="B7" s="95" t="s">
        <v>426</v>
      </c>
      <c r="C7" s="7" t="s">
        <v>427</v>
      </c>
    </row>
    <row r="8" spans="2:4" ht="125.1" customHeight="1">
      <c r="B8" s="96" t="s">
        <v>428</v>
      </c>
      <c r="C8" s="7" t="s">
        <v>429</v>
      </c>
    </row>
    <row r="9" spans="2:4" ht="75" customHeight="1">
      <c r="B9" s="97" t="s">
        <v>430</v>
      </c>
      <c r="C9" s="7" t="s">
        <v>431</v>
      </c>
    </row>
    <row r="10" spans="2:4" ht="65.099999999999994" customHeight="1">
      <c r="B10" s="97" t="s">
        <v>432</v>
      </c>
      <c r="C10" s="7" t="s">
        <v>433</v>
      </c>
    </row>
    <row r="11" spans="2:4" ht="39.950000000000003" customHeight="1">
      <c r="B11" s="97" t="s">
        <v>434</v>
      </c>
      <c r="C11" s="7" t="s">
        <v>435</v>
      </c>
    </row>
    <row r="12" spans="2:4" ht="30" customHeight="1">
      <c r="B12" s="97" t="s">
        <v>436</v>
      </c>
      <c r="C12" s="7" t="s">
        <v>437</v>
      </c>
    </row>
    <row r="13" spans="2:4" ht="30" customHeight="1" thickBot="1">
      <c r="B13" s="98" t="s">
        <v>438</v>
      </c>
      <c r="C13" s="8" t="s">
        <v>439</v>
      </c>
      <c r="D13" s="99"/>
    </row>
    <row r="14" spans="2:4" ht="60" customHeight="1">
      <c r="B14" s="787" t="s">
        <v>440</v>
      </c>
      <c r="C14" s="787"/>
      <c r="D14" s="100"/>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AE25" sqref="AE25"/>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266</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0.3</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1000</v>
      </c>
      <c r="E24" s="624"/>
      <c r="F24" s="624"/>
      <c r="G24" s="410" t="s">
        <v>233</v>
      </c>
      <c r="H24" s="602">
        <f>+F12</f>
        <v>0.3</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0.3</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0.3</v>
      </c>
      <c r="Q27" s="607"/>
      <c r="R27" s="607"/>
      <c r="S27" s="607"/>
      <c r="T27" s="403" t="s">
        <v>194</v>
      </c>
      <c r="U27" s="61"/>
      <c r="V27" s="61"/>
      <c r="Y27" s="59" t="s">
        <v>206</v>
      </c>
      <c r="Z27" s="62"/>
      <c r="AH27" s="401"/>
      <c r="AI27" s="401"/>
      <c r="AJ27" s="401"/>
      <c r="AK27" s="401"/>
      <c r="AL27" s="571">
        <f>+AH18+P27</f>
        <v>0.3</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v>0.3</v>
      </c>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1000</v>
      </c>
      <c r="E29" s="624"/>
      <c r="F29" s="624"/>
      <c r="G29" s="410" t="s">
        <v>233</v>
      </c>
      <c r="H29" s="602">
        <f>+AL27</f>
        <v>0.3</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1000</v>
      </c>
      <c r="E30" s="624"/>
      <c r="F30" s="624"/>
      <c r="G30" s="410" t="s">
        <v>233</v>
      </c>
      <c r="H30" s="602">
        <f>+AL30</f>
        <v>0</v>
      </c>
      <c r="I30" s="603"/>
      <c r="J30" s="410" t="s">
        <v>233</v>
      </c>
      <c r="M30" s="577"/>
      <c r="P30" s="53"/>
      <c r="R30" s="606">
        <f>+ROUND(AA28,1)+ROUND(AA29,1)+ROUND(AA30,1)</f>
        <v>0.3</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1000</v>
      </c>
      <c r="E31" s="624"/>
      <c r="F31" s="624"/>
      <c r="G31" s="410" t="s">
        <v>233</v>
      </c>
      <c r="H31" s="602">
        <f>+AS24</f>
        <v>0.3</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1"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268</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3"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269</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23"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270</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H16" zoomScaleNormal="100" workbookViewId="0">
      <selection activeCell="AZ19" sqref="AZ19"/>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50" ht="27" customHeight="1">
      <c r="F1" s="39"/>
      <c r="S1" s="82" t="s">
        <v>176</v>
      </c>
      <c r="T1" s="82" t="s">
        <v>177</v>
      </c>
    </row>
    <row r="2" spans="2:50"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50"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50"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50"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50"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5" t="str">
        <f>IF(SUM(AU7:AU10)&gt;AH9,"下の表は、⑧の内数であるア～エの量が⑧を超えています","")</f>
        <v/>
      </c>
      <c r="AS6" s="42"/>
      <c r="AT6" s="42"/>
      <c r="AU6" s="42"/>
      <c r="AV6" s="42"/>
      <c r="AW6" s="434"/>
    </row>
    <row r="7" spans="2:50" ht="28.15" customHeight="1" thickBot="1">
      <c r="B7" s="559" t="s">
        <v>185</v>
      </c>
      <c r="C7" s="560"/>
      <c r="D7" s="632" t="s">
        <v>271</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667" t="s">
        <v>272</v>
      </c>
      <c r="AS7" s="667"/>
      <c r="AT7" s="667"/>
      <c r="AU7" s="402"/>
      <c r="AV7" s="392" t="s">
        <v>233</v>
      </c>
      <c r="AW7" s="434"/>
      <c r="AX7" s="393"/>
    </row>
    <row r="8" spans="2:50"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667" t="s">
        <v>273</v>
      </c>
      <c r="AS8" s="667"/>
      <c r="AT8" s="667"/>
      <c r="AU8" s="402"/>
      <c r="AV8" s="392" t="s">
        <v>233</v>
      </c>
      <c r="AW8" s="434"/>
    </row>
    <row r="9" spans="2:50"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667" t="s">
        <v>274</v>
      </c>
      <c r="AS9" s="667"/>
      <c r="AT9" s="667"/>
      <c r="AU9" s="402"/>
      <c r="AV9" s="392" t="s">
        <v>233</v>
      </c>
      <c r="AW9" s="434"/>
    </row>
    <row r="10" spans="2:50"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667" t="s">
        <v>275</v>
      </c>
      <c r="AS10" s="667"/>
      <c r="AT10" s="667"/>
      <c r="AU10" s="402"/>
      <c r="AV10" s="392" t="s">
        <v>233</v>
      </c>
      <c r="AW10" s="434"/>
    </row>
    <row r="11" spans="2:50"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W11" s="434"/>
    </row>
    <row r="12" spans="2:50" ht="24.75" customHeight="1" thickTop="1" thickBot="1">
      <c r="F12" s="571">
        <f>+ROUND(P12,1)+ROUND(P15,1)+ROUND(P18,1)+ROUND(P24,1)+P27-ROUND(F15,1)</f>
        <v>22.6</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s="59" t="s">
        <v>206</v>
      </c>
      <c r="AT12" s="60"/>
      <c r="AW12" s="434"/>
    </row>
    <row r="13" spans="2:50"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550" t="s">
        <v>245</v>
      </c>
      <c r="AT13" s="551"/>
      <c r="AU13" s="402"/>
      <c r="AV13" s="403" t="s">
        <v>194</v>
      </c>
      <c r="AW13" s="434"/>
    </row>
    <row r="14" spans="2:50"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550" t="s">
        <v>216</v>
      </c>
      <c r="AT14" s="551"/>
      <c r="AU14" s="402"/>
      <c r="AV14" s="403" t="s">
        <v>194</v>
      </c>
      <c r="AW14" s="434"/>
    </row>
    <row r="15" spans="2:50"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50" t="s">
        <v>217</v>
      </c>
      <c r="AT15" s="551"/>
      <c r="AU15" s="402"/>
      <c r="AV15" s="403" t="s">
        <v>194</v>
      </c>
      <c r="AW15" s="434"/>
    </row>
    <row r="16" spans="2:50"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W16" s="434"/>
    </row>
    <row r="17" spans="2:51"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R17" s="394"/>
      <c r="AS17" s="424" t="str">
        <f>IF(SUM(AU18:AU21)&gt;AS24,"下の表は、⑫の内数であるア～エの量が⑫を超えています","")</f>
        <v/>
      </c>
      <c r="AW17" s="434"/>
    </row>
    <row r="18" spans="2:51"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+ROUND(AU13,1)+ROUND(AU14,1)+ROUND(AU15,1)</f>
        <v>0</v>
      </c>
      <c r="AP18" s="403" t="s">
        <v>194</v>
      </c>
      <c r="AR18" s="667" t="s">
        <v>272</v>
      </c>
      <c r="AS18" s="667"/>
      <c r="AT18" s="667"/>
      <c r="AU18" s="402">
        <v>22.6</v>
      </c>
      <c r="AV18" s="392" t="s">
        <v>233</v>
      </c>
      <c r="AW18" s="434"/>
      <c r="AY18" s="393"/>
    </row>
    <row r="19" spans="2:51"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R19" s="667" t="s">
        <v>273</v>
      </c>
      <c r="AS19" s="667"/>
      <c r="AT19" s="667"/>
      <c r="AU19" s="402">
        <v>0</v>
      </c>
      <c r="AV19" s="392" t="s">
        <v>233</v>
      </c>
      <c r="AW19" s="657"/>
      <c r="AX19" s="657" t="s">
        <v>218</v>
      </c>
    </row>
    <row r="20" spans="2:51"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667" t="s">
        <v>274</v>
      </c>
      <c r="AS20" s="667"/>
      <c r="AT20" s="667"/>
      <c r="AU20" s="402">
        <v>0</v>
      </c>
      <c r="AV20" s="392" t="s">
        <v>233</v>
      </c>
      <c r="AW20" s="657"/>
      <c r="AX20" s="657"/>
    </row>
    <row r="21" spans="2:51"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667" t="s">
        <v>275</v>
      </c>
      <c r="AS21" s="667"/>
      <c r="AT21" s="667"/>
      <c r="AU21" s="402">
        <v>0</v>
      </c>
      <c r="AV21" s="392" t="s">
        <v>233</v>
      </c>
      <c r="AW21" s="434"/>
    </row>
    <row r="22" spans="2:51"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51"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51" ht="27" customHeight="1" thickBot="1">
      <c r="B24" s="635" t="s">
        <v>232</v>
      </c>
      <c r="C24" s="636"/>
      <c r="D24" s="624">
        <v>3</v>
      </c>
      <c r="E24" s="624"/>
      <c r="F24" s="624"/>
      <c r="G24" s="410" t="s">
        <v>233</v>
      </c>
      <c r="H24" s="602">
        <f>+F12</f>
        <v>22.6</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+ROUND(AU13,1)+ROUND(AA28,1)</f>
        <v>22.6</v>
      </c>
      <c r="AT24" s="572"/>
      <c r="AU24" s="572"/>
      <c r="AV24" s="50" t="s">
        <v>194</v>
      </c>
      <c r="AW24" s="434"/>
    </row>
    <row r="25" spans="2:51"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51"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51" ht="27" customHeight="1" thickBot="1">
      <c r="B27" s="635" t="s">
        <v>243</v>
      </c>
      <c r="C27" s="636"/>
      <c r="D27" s="624">
        <v>0</v>
      </c>
      <c r="E27" s="624"/>
      <c r="F27" s="624"/>
      <c r="G27" s="410" t="s">
        <v>233</v>
      </c>
      <c r="H27" s="602">
        <f>+Y21</f>
        <v>0</v>
      </c>
      <c r="I27" s="603"/>
      <c r="J27" s="410" t="s">
        <v>233</v>
      </c>
      <c r="M27" s="577"/>
      <c r="P27" s="606">
        <f>+R30+ROUND(R33,1)</f>
        <v>22.6</v>
      </c>
      <c r="Q27" s="607"/>
      <c r="R27" s="607"/>
      <c r="S27" s="607"/>
      <c r="T27" s="403" t="s">
        <v>194</v>
      </c>
      <c r="U27" s="61"/>
      <c r="V27" s="61"/>
      <c r="Y27" s="59" t="s">
        <v>206</v>
      </c>
      <c r="Z27" s="62"/>
      <c r="AH27" s="401"/>
      <c r="AI27" s="401"/>
      <c r="AJ27" s="401"/>
      <c r="AK27" s="401"/>
      <c r="AL27" s="571">
        <f>+AH18+P27</f>
        <v>22.6</v>
      </c>
      <c r="AM27" s="572"/>
      <c r="AN27" s="572"/>
      <c r="AO27" s="572"/>
      <c r="AP27" s="50" t="s">
        <v>194</v>
      </c>
      <c r="AQ27" s="237"/>
      <c r="AR27" s="118"/>
      <c r="AS27" s="557"/>
      <c r="AT27" s="558"/>
      <c r="AU27" s="558"/>
      <c r="AV27" s="50" t="s">
        <v>194</v>
      </c>
      <c r="AW27" s="434"/>
    </row>
    <row r="28" spans="2:51"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v>22.6</v>
      </c>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51" ht="27" customHeight="1" thickTop="1" thickBot="1">
      <c r="B29" s="635" t="s">
        <v>246</v>
      </c>
      <c r="C29" s="636"/>
      <c r="D29" s="624">
        <v>3</v>
      </c>
      <c r="E29" s="624"/>
      <c r="F29" s="624"/>
      <c r="G29" s="410" t="s">
        <v>233</v>
      </c>
      <c r="H29" s="602">
        <f>+AL27</f>
        <v>22.6</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51" ht="27" customHeight="1" thickBot="1">
      <c r="B30" s="635" t="s">
        <v>254</v>
      </c>
      <c r="C30" s="636"/>
      <c r="D30" s="624">
        <v>3</v>
      </c>
      <c r="E30" s="624"/>
      <c r="F30" s="624"/>
      <c r="G30" s="410" t="s">
        <v>233</v>
      </c>
      <c r="H30" s="602">
        <f>+AL30</f>
        <v>22.6</v>
      </c>
      <c r="I30" s="603"/>
      <c r="J30" s="410" t="s">
        <v>233</v>
      </c>
      <c r="M30" s="577"/>
      <c r="P30" s="53"/>
      <c r="R30" s="606">
        <f>+ROUND(AA28,1)+ROUND(AA29,1)+ROUND(AA30,1)</f>
        <v>22.6</v>
      </c>
      <c r="S30" s="607"/>
      <c r="T30" s="607"/>
      <c r="U30" s="607"/>
      <c r="V30" s="403" t="s">
        <v>194</v>
      </c>
      <c r="Y30" s="608" t="s">
        <v>255</v>
      </c>
      <c r="Z30" s="609"/>
      <c r="AA30" s="565"/>
      <c r="AB30" s="566"/>
      <c r="AC30" s="566"/>
      <c r="AD30" s="566"/>
      <c r="AE30" s="566"/>
      <c r="AF30" s="403" t="s">
        <v>194</v>
      </c>
      <c r="AL30" s="557">
        <v>22.6</v>
      </c>
      <c r="AM30" s="558"/>
      <c r="AN30" s="558"/>
      <c r="AO30" s="558"/>
      <c r="AP30" s="50" t="s">
        <v>194</v>
      </c>
      <c r="AS30" s="601"/>
      <c r="AT30" s="598"/>
      <c r="AU30" s="598"/>
      <c r="AV30" s="599"/>
      <c r="AW30" s="434"/>
    </row>
    <row r="31" spans="2:51" ht="27" customHeight="1" thickTop="1" thickBot="1">
      <c r="B31" s="635" t="s">
        <v>256</v>
      </c>
      <c r="C31" s="636"/>
      <c r="D31" s="624">
        <v>3</v>
      </c>
      <c r="E31" s="624"/>
      <c r="F31" s="624"/>
      <c r="G31" s="410" t="s">
        <v>233</v>
      </c>
      <c r="H31" s="602">
        <f>+AS24</f>
        <v>22.6</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51"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AA34" s="646"/>
      <c r="AB34" s="647"/>
      <c r="AC34" s="647"/>
      <c r="AD34" s="647"/>
      <c r="AE34" s="647"/>
      <c r="AF34" s="647"/>
      <c r="AG34" s="647"/>
      <c r="AH34" s="647"/>
      <c r="AI34" s="647"/>
      <c r="AJ34" s="647"/>
      <c r="AK34" s="647"/>
      <c r="AL34" s="647"/>
      <c r="AM34" s="647"/>
      <c r="AN34" s="647"/>
      <c r="AO34" s="650"/>
      <c r="AP34" s="411"/>
      <c r="AW34" s="434"/>
    </row>
    <row r="35" spans="2:62" ht="24.6" customHeight="1" thickBot="1">
      <c r="B35" s="662" t="s">
        <v>276</v>
      </c>
      <c r="C35" s="662"/>
      <c r="D35" s="662"/>
      <c r="E35" s="662"/>
      <c r="F35" s="662"/>
      <c r="G35" s="662"/>
      <c r="H35" s="662"/>
      <c r="I35" s="662"/>
      <c r="J35" s="662"/>
      <c r="AF35" s="61"/>
      <c r="AG35" s="61"/>
      <c r="AH35" s="61"/>
      <c r="AI35" s="61"/>
      <c r="AJ35" s="61"/>
      <c r="AK35" s="61"/>
      <c r="AL35" s="401"/>
      <c r="AM35" s="401"/>
      <c r="AN35" s="401"/>
      <c r="AO35" s="401"/>
      <c r="AP35" s="401"/>
      <c r="AQ35" s="401"/>
      <c r="AR35" s="401"/>
    </row>
    <row r="36" spans="2:62" ht="27" customHeight="1">
      <c r="B36" s="658" t="s">
        <v>277</v>
      </c>
      <c r="C36" s="659"/>
      <c r="D36" s="659"/>
      <c r="E36" s="659"/>
      <c r="F36" s="659"/>
      <c r="G36" s="659"/>
      <c r="H36" s="663">
        <f>IF(SUM(F12,F15)&gt;0,SUM(P12,P21,AH9,AS24,AS27,AS31)/SUM(F12,F15)*100,"")</f>
        <v>100</v>
      </c>
      <c r="I36" s="664"/>
      <c r="J36" s="390" t="s">
        <v>278</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27" customHeight="1" thickBot="1">
      <c r="B37" s="131"/>
      <c r="C37" s="660" t="s">
        <v>279</v>
      </c>
      <c r="D37" s="661"/>
      <c r="E37" s="661"/>
      <c r="F37" s="661"/>
      <c r="G37" s="661"/>
      <c r="H37" s="665">
        <f>IF(SUM(F12,F15)&gt;0,SUM(P21,AS27,AS31,AU9,AU20)/SUM(F12,F15)*100,"")</f>
        <v>0</v>
      </c>
      <c r="I37" s="666"/>
      <c r="J37" s="391" t="s">
        <v>278</v>
      </c>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C38" s="401"/>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C39" s="435" t="str">
        <f>+IF(D30=0,"",IF(D29&lt;D30,"エラー !：上の表は、⑩の内数である⑪の量が⑩を超えています",""))</f>
        <v/>
      </c>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C40" s="433" t="str">
        <f>+IF(D31=0,"",IF(D29&lt;D31,"エラー !：上の表は、⑩の内数である⑫の量が⑩を超えています",""))</f>
        <v/>
      </c>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C41" s="433" t="str">
        <f>+IF(D32=0,"",IF(D29&lt;D32,"エラー !：上の表は、⑩の内数である⑬の量が⑩を超えています",""))</f>
        <v/>
      </c>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C42" s="433" t="str">
        <f>+IF(D33=0,"",IF(D29&lt;D33,"エラー !：上の表は、⑩の内数である⑭の量が⑩を超えています",""))</f>
        <v/>
      </c>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6" zoomScaleNormal="100" workbookViewId="0">
      <selection activeCell="AV32" sqref="AV32"/>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434"/>
    </row>
    <row r="7" spans="2:49" ht="28.15" customHeight="1" thickBot="1">
      <c r="B7" s="559" t="s">
        <v>185</v>
      </c>
      <c r="C7" s="560"/>
      <c r="D7" s="632" t="s">
        <v>280</v>
      </c>
      <c r="E7" s="633"/>
      <c r="F7" s="633"/>
      <c r="G7" s="633"/>
      <c r="H7" s="633"/>
      <c r="I7" s="634"/>
      <c r="J7" s="130"/>
      <c r="K7" s="401"/>
      <c r="L7" s="142"/>
      <c r="M7" s="668" t="s">
        <v>281</v>
      </c>
      <c r="N7" s="669"/>
      <c r="O7" s="669"/>
      <c r="P7" s="669"/>
      <c r="Q7" s="669"/>
      <c r="R7" s="669"/>
      <c r="S7" s="669"/>
      <c r="T7" s="669"/>
      <c r="U7" s="669"/>
      <c r="V7" s="669"/>
      <c r="W7" s="670"/>
      <c r="X7" s="670"/>
      <c r="Y7" s="669"/>
      <c r="Z7" s="669"/>
      <c r="AA7" s="669"/>
      <c r="AB7" s="671"/>
      <c r="AC7" s="125"/>
      <c r="AD7" s="125"/>
      <c r="AE7" s="12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38.5</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1</v>
      </c>
      <c r="E24" s="624"/>
      <c r="F24" s="624"/>
      <c r="G24" s="410" t="s">
        <v>233</v>
      </c>
      <c r="H24" s="602">
        <f>+F12</f>
        <v>38.5</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38.5</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38.5</v>
      </c>
      <c r="Q27" s="607"/>
      <c r="R27" s="607"/>
      <c r="S27" s="607"/>
      <c r="T27" s="403" t="s">
        <v>194</v>
      </c>
      <c r="U27" s="61"/>
      <c r="V27" s="61"/>
      <c r="Y27" s="59" t="s">
        <v>206</v>
      </c>
      <c r="Z27" s="62"/>
      <c r="AH27" s="401"/>
      <c r="AI27" s="401"/>
      <c r="AJ27" s="401"/>
      <c r="AK27" s="401"/>
      <c r="AL27" s="571">
        <f>+AH18+P27</f>
        <v>38.5</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v>38.5</v>
      </c>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1</v>
      </c>
      <c r="E29" s="624"/>
      <c r="F29" s="624"/>
      <c r="G29" s="410" t="s">
        <v>233</v>
      </c>
      <c r="H29" s="602">
        <f>+AL27</f>
        <v>38.5</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1</v>
      </c>
      <c r="E30" s="624"/>
      <c r="F30" s="624"/>
      <c r="G30" s="410" t="s">
        <v>233</v>
      </c>
      <c r="H30" s="602">
        <f>+AL30</f>
        <v>38.5</v>
      </c>
      <c r="I30" s="603"/>
      <c r="J30" s="410" t="s">
        <v>233</v>
      </c>
      <c r="M30" s="577"/>
      <c r="P30" s="53"/>
      <c r="R30" s="606">
        <f>+ROUND(AA28,1)+ROUND(AA29,1)+ROUND(AA30,1)</f>
        <v>38.5</v>
      </c>
      <c r="S30" s="607"/>
      <c r="T30" s="607"/>
      <c r="U30" s="607"/>
      <c r="V30" s="403" t="s">
        <v>194</v>
      </c>
      <c r="Y30" s="608" t="s">
        <v>255</v>
      </c>
      <c r="Z30" s="609"/>
      <c r="AA30" s="565"/>
      <c r="AB30" s="566"/>
      <c r="AC30" s="566"/>
      <c r="AD30" s="566"/>
      <c r="AE30" s="566"/>
      <c r="AF30" s="403" t="s">
        <v>194</v>
      </c>
      <c r="AL30" s="557">
        <v>38.5</v>
      </c>
      <c r="AM30" s="558"/>
      <c r="AN30" s="558"/>
      <c r="AO30" s="558"/>
      <c r="AP30" s="50" t="s">
        <v>194</v>
      </c>
      <c r="AS30" s="601"/>
      <c r="AT30" s="598"/>
      <c r="AU30" s="598"/>
      <c r="AV30" s="599"/>
      <c r="AW30" s="434"/>
    </row>
    <row r="31" spans="2:49" ht="27" customHeight="1" thickTop="1" thickBot="1">
      <c r="B31" s="635" t="s">
        <v>256</v>
      </c>
      <c r="C31" s="636"/>
      <c r="D31" s="624">
        <v>1</v>
      </c>
      <c r="E31" s="624"/>
      <c r="F31" s="624"/>
      <c r="G31" s="410" t="s">
        <v>233</v>
      </c>
      <c r="H31" s="602">
        <f>+AS24</f>
        <v>38.5</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6" zoomScaleNormal="100" workbookViewId="0">
      <selection activeCell="AM25" sqref="AM25"/>
    </sheetView>
  </sheetViews>
  <sheetFormatPr defaultColWidth="9" defaultRowHeight="12"/>
  <cols>
    <col min="1" max="2" width="2.875" style="40" customWidth="1"/>
    <col min="3" max="3" width="18.375" style="40" customWidth="1"/>
    <col min="4" max="5" width="4.375" style="40" customWidth="1"/>
    <col min="6" max="6" width="3.625" style="40" customWidth="1"/>
    <col min="7" max="7" width="2.375" style="40" customWidth="1"/>
    <col min="8" max="8" width="10.375" style="40" customWidth="1"/>
    <col min="9" max="9" width="2.375" style="40" customWidth="1"/>
    <col min="10" max="11" width="2.5" style="40" customWidth="1"/>
    <col min="12" max="12" width="2.625" style="40" customWidth="1"/>
    <col min="13" max="13" width="2.875" style="40" customWidth="1"/>
    <col min="14" max="15" width="2.625" style="40" customWidth="1"/>
    <col min="16" max="16" width="3" style="40" customWidth="1"/>
    <col min="17" max="19" width="4.625" style="40" customWidth="1"/>
    <col min="20" max="22" width="2.875" style="40" customWidth="1"/>
    <col min="23" max="24" width="2.5" style="40" customWidth="1"/>
    <col min="25" max="25" width="2.875" style="40" customWidth="1"/>
    <col min="26" max="26" width="7.625" style="40" customWidth="1"/>
    <col min="27" max="27" width="4.625" style="40" customWidth="1"/>
    <col min="28" max="28" width="2" style="40" customWidth="1"/>
    <col min="29" max="30" width="2.375" style="40" customWidth="1"/>
    <col min="31" max="31" width="3.125" style="40" customWidth="1"/>
    <col min="32" max="33" width="2.375" style="40" customWidth="1"/>
    <col min="34" max="34" width="2.875" style="40" customWidth="1"/>
    <col min="35" max="35" width="7.625" style="40" customWidth="1"/>
    <col min="36" max="37" width="4.375" style="40" customWidth="1"/>
    <col min="38" max="38" width="3.375" style="40" customWidth="1"/>
    <col min="39" max="39" width="2.625" style="40" customWidth="1"/>
    <col min="40" max="40" width="2.875" style="40" customWidth="1"/>
    <col min="41" max="41" width="10.625" style="40" customWidth="1"/>
    <col min="42" max="42" width="2.875" style="40" customWidth="1"/>
    <col min="43" max="44" width="2.5" style="40" customWidth="1"/>
    <col min="45" max="45" width="2.625" style="40" customWidth="1"/>
    <col min="46" max="46" width="7.625" style="40" customWidth="1"/>
    <col min="47" max="47" width="11.625" style="40" customWidth="1"/>
    <col min="48" max="48" width="1.875" style="40" customWidth="1"/>
    <col min="49" max="49" width="5.375" style="40" customWidth="1"/>
    <col min="50" max="58" width="9" style="40"/>
    <col min="59" max="59" width="16.37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株式会社加賀田組東京支店</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43"/>
      <c r="AC6" s="144"/>
      <c r="AD6" s="144"/>
      <c r="AE6" s="144"/>
      <c r="AF6" s="144"/>
      <c r="AG6" s="144"/>
      <c r="AH6" s="144"/>
      <c r="AI6" s="144"/>
      <c r="AJ6" s="144"/>
      <c r="AK6" s="144"/>
      <c r="AL6" s="144"/>
      <c r="AM6" s="144"/>
      <c r="AN6" s="144"/>
      <c r="AO6" s="144"/>
      <c r="AP6" s="144"/>
      <c r="AQ6" s="144"/>
      <c r="AR6" s="144"/>
      <c r="AS6" s="144"/>
      <c r="AT6" s="144"/>
      <c r="AU6" s="144"/>
      <c r="AV6" s="144"/>
      <c r="AW6" s="434"/>
    </row>
    <row r="7" spans="2:49" ht="28.15" customHeight="1" thickBot="1">
      <c r="B7" s="559" t="s">
        <v>185</v>
      </c>
      <c r="C7" s="560"/>
      <c r="D7" s="632" t="s">
        <v>282</v>
      </c>
      <c r="E7" s="633"/>
      <c r="F7" s="633"/>
      <c r="G7" s="633"/>
      <c r="H7" s="633"/>
      <c r="I7" s="634"/>
      <c r="J7" s="130"/>
      <c r="K7" s="401"/>
      <c r="L7" s="142"/>
      <c r="M7" s="675" t="s">
        <v>283</v>
      </c>
      <c r="N7" s="676"/>
      <c r="O7" s="676"/>
      <c r="P7" s="676"/>
      <c r="Q7" s="676"/>
      <c r="R7" s="676"/>
      <c r="S7" s="676"/>
      <c r="T7" s="676"/>
      <c r="U7" s="676"/>
      <c r="V7" s="676"/>
      <c r="W7" s="677"/>
      <c r="X7" s="677"/>
      <c r="Y7" s="676"/>
      <c r="Z7" s="676"/>
      <c r="AA7" s="676"/>
      <c r="AB7" s="678"/>
      <c r="AC7" s="144"/>
      <c r="AD7" s="144"/>
      <c r="AE7" s="144"/>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9"/>
      <c r="N8" s="680"/>
      <c r="O8" s="680"/>
      <c r="P8" s="680"/>
      <c r="Q8" s="680"/>
      <c r="R8" s="680"/>
      <c r="S8" s="680"/>
      <c r="T8" s="680"/>
      <c r="U8" s="680"/>
      <c r="V8" s="680"/>
      <c r="W8" s="680"/>
      <c r="X8" s="680"/>
      <c r="Y8" s="680"/>
      <c r="Z8" s="680"/>
      <c r="AA8" s="680"/>
      <c r="AB8" s="681"/>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22.4</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5</v>
      </c>
      <c r="E24" s="624"/>
      <c r="F24" s="624"/>
      <c r="G24" s="410" t="s">
        <v>233</v>
      </c>
      <c r="H24" s="602">
        <f>+F12</f>
        <v>22.4</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22.4</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22.4</v>
      </c>
      <c r="Q27" s="607"/>
      <c r="R27" s="607"/>
      <c r="S27" s="607"/>
      <c r="T27" s="403" t="s">
        <v>194</v>
      </c>
      <c r="U27" s="61"/>
      <c r="V27" s="61"/>
      <c r="Y27" s="59" t="s">
        <v>206</v>
      </c>
      <c r="Z27" s="62"/>
      <c r="AH27" s="401"/>
      <c r="AI27" s="401"/>
      <c r="AJ27" s="401"/>
      <c r="AK27" s="401"/>
      <c r="AL27" s="571">
        <f>+AH18+P27</f>
        <v>22.4</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v>22.4</v>
      </c>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5</v>
      </c>
      <c r="E29" s="624"/>
      <c r="F29" s="624"/>
      <c r="G29" s="410" t="s">
        <v>233</v>
      </c>
      <c r="H29" s="602">
        <f>+AL27</f>
        <v>22.4</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5</v>
      </c>
      <c r="E30" s="624"/>
      <c r="F30" s="624"/>
      <c r="G30" s="410" t="s">
        <v>233</v>
      </c>
      <c r="H30" s="602">
        <f>+AL30</f>
        <v>22.4</v>
      </c>
      <c r="I30" s="603"/>
      <c r="J30" s="410" t="s">
        <v>233</v>
      </c>
      <c r="M30" s="577"/>
      <c r="P30" s="53"/>
      <c r="R30" s="606">
        <f>+ROUND(AA28,1)+ROUND(AA29,1)+ROUND(AA30,1)</f>
        <v>22.4</v>
      </c>
      <c r="S30" s="607"/>
      <c r="T30" s="607"/>
      <c r="U30" s="607"/>
      <c r="V30" s="403" t="s">
        <v>194</v>
      </c>
      <c r="Y30" s="608" t="s">
        <v>255</v>
      </c>
      <c r="Z30" s="609"/>
      <c r="AA30" s="565"/>
      <c r="AB30" s="566"/>
      <c r="AC30" s="566"/>
      <c r="AD30" s="566"/>
      <c r="AE30" s="566"/>
      <c r="AF30" s="403" t="s">
        <v>194</v>
      </c>
      <c r="AL30" s="557">
        <v>22.4</v>
      </c>
      <c r="AM30" s="558"/>
      <c r="AN30" s="558"/>
      <c r="AO30" s="558"/>
      <c r="AP30" s="50" t="s">
        <v>194</v>
      </c>
      <c r="AS30" s="601"/>
      <c r="AT30" s="598"/>
      <c r="AU30" s="598"/>
      <c r="AV30" s="599"/>
      <c r="AW30" s="434"/>
    </row>
    <row r="31" spans="2:49" ht="27" customHeight="1" thickTop="1" thickBot="1">
      <c r="B31" s="635" t="s">
        <v>256</v>
      </c>
      <c r="C31" s="636"/>
      <c r="D31" s="624">
        <v>5</v>
      </c>
      <c r="E31" s="624"/>
      <c r="F31" s="624"/>
      <c r="G31" s="410" t="s">
        <v>233</v>
      </c>
      <c r="H31" s="602">
        <f>+AS24</f>
        <v>22.4</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2011-02-09T09:36:10Z</dcterms:created>
  <dcterms:modified xsi:type="dcterms:W3CDTF">2025-09-12T10:57:53Z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