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7530" tabRatio="808" firstSheet="13"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7" i="78" l="1"/>
  <c r="AR6" i="78"/>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<sst xmlns="http://schemas.openxmlformats.org/spreadsheetml/2006/main" count="3303" uniqueCount="470">
  <si>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</si>
  <si>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</si>
  <si>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</si>
  <si>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</si>
  <si>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</si>
  <si>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</si>
  <si>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</si>
  <si>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</si>
  <si>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</si>
  <si>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</si>
  <si>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</si>
  <si>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</si>
  <si>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</si>
  <si>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</si>
  <si>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</si>
  <si>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</si>
  <si>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</si>
  <si>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</si>
  <si>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</si>
  <si>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</si>
  <si>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</si>
  <si>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</si>
  <si>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</si>
  <si>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</si>
  <si>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</si>
  <si>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</si>
  <si>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</si>
  <si>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</si>
  <si>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</si>
  <si>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</si>
  <si>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</si>
  <si>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</si>
  <si>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</si>
  <si>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</si>
  <si>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</si>
  <si>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</si>
  <si>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</si>
  <si>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</si>
  <si>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</si>
  <si>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</si>
  <si>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</si>
  <si>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</si>
  <si>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</si>
  <si>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</si>
  <si>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</si>
  <si>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</si>
  <si>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</si>
  <si>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</si>
  <si>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</si>
  <si>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</si>
  <si>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</si>
  <si>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</si>
  <si>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</si>
  <si>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</si>
  <si>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</si>
  <si>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</si>
  <si>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</si>
  <si>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</si>
  <si>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</si>
  <si>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</si>
  <si>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</si>
  <si>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</si>
  <si>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</si>
  <si>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</si>
  <si>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</si>
  <si>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</si>
  <si>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</si>
  <si>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</si>
  <si>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</si>
  <si>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</si>
  <si>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</si>
  <si>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</si>
  <si>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</si>
  <si>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</si>
  <si>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</si>
  <si>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</si>
  <si>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</si>
  <si>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</si>
  <si>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</si>
  <si>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</si>
  <si>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</si>
  <si>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</si>
  <si>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</si>
  <si>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</si>
  <si>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</si>
  <si>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</si>
  <si>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</si>
  <si>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</si>
  <si>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</si>
  <si>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</si>
  <si>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</si>
  <si>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</si>
  <si>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</si>
  <si>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</si>
  <si>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</si>
  <si>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</si>
  <si>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</si>
  <si>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</si>
  <si>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</si>
  <si>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</si>
  <si>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</si>
  <si>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</si>
  <si>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</si>
  <si>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</si>
  <si>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</si>
  <si>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</si>
  <si>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</si>
  <si>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</si>
  <si>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</si>
  <si>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</si>
  <si>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</si>
  <si>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</si>
  <si>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</si>
  <si>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</si>
  <si>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</si>
  <si>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</si>
  <si>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</si>
  <si>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</si>
  <si>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</si>
  <si>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</si>
  <si>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</si>
  <si>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</si>
  <si>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</si>
  <si>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</si>
  <si>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</si>
  <si>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</si>
  <si>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</si>
  <si>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</si>
  <si>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</si>
  <si>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</si>
  <si>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</si>
  <si>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</si>
  <si>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</si>
  <si>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</si>
  <si>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</si>
  <si>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</si>
  <si>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</si>
  <si>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</si>
  <si>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</si>
  <si>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</si>
  <si>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</si>
  <si>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</si>
  <si>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</si>
  <si>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</si>
  <si>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</si>
  <si>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</si>
  <si>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</si>
  <si>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</si>
  <si>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</si>
  <si>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</si>
  <si>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</si>
  <si>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</si>
  <si>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</si>
  <si>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</si>
  <si>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</si>
  <si>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</si>
  <si>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</si>
  <si>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</si>
  <si>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</si>
  <si>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</si>
  <si>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</si>
  <si>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</si>
  <si>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</si>
  <si>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</si>
  <si>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</si>
  <si>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</si>
  <si>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</si>
  <si>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</si>
  <si>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</si>
  <si>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</si>
  <si>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</si>
  <si>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</si>
  <si>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</si>
  <si>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</si>
  <si>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</si>
  <si>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</si>
  <si>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</si>
  <si>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</si>
  <si>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</si>
  <si>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</si>
  <si>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</si>
  <si>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</si>
  <si>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</si>
  <si>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</si>
  <si>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</si>
  <si>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</si>
  <si>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</si>
  <si>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</si>
  <si>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</si>
  <si>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</si>
  <si>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</si>
  <si>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</si>
  <si>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</si>
  <si>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</si>
  <si>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</si>
  <si>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</si>
  <si>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</si>
  <si>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</si>
  <si>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</si>
  <si>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</si>
  <si>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</si>
  <si>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</si>
  <si>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</si>
  <si>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</si>
  <si>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</si>
  <si>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</si>
  <si>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</si>
  <si>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</si>
  <si>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</si>
  <si>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</si>
  <si>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</si>
  <si>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</si>
  <si>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</si>
  <si>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</si>
  <si>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</si>
  <si>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</si>
  <si>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</si>
  <si>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</si>
  <si>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</si>
  <si>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</si>
  <si>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</si>
  <si>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</si>
  <si>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</si>
  <si>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</si>
  <si>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</si>
  <si>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</si>
  <si>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</si>
  <si>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</si>
  <si>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</si>
  <si>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</si>
  <si>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</si>
  <si>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</si>
  <si>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</si>
  <si>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</si>
  <si>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</si>
  <si>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</si>
  <si>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</si>
  <si>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</si>
  <si>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</si>
  <si>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</si>
  <si>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</si>
  <si>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</si>
  <si>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</si>
  <si>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</si>
  <si>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</si>
  <si>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</si>
  <si>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</si>
  <si>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</si>
  <si>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</si>
  <si>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</si>
  <si>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</si>
  <si>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</si>
  <si>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</si>
  <si>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</si>
  <si>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</si>
  <si>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</si>
  <si>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</si>
  <si>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</si>
  <si>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</si>
  <si>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</si>
  <si>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</si>
  <si>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</si>
  <si>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</si>
  <si>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</si>
  <si>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</si>
  <si>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</si>
  <si>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</si>
  <si>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</si>
  <si>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</si>
  <si>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</si>
  <si>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</si>
  <si>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</si>
  <si>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</si>
  <si>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</si>
  <si>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</si>
  <si>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</si>
  <si>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</si>
  <si>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</si>
  <si>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</si>
  <si>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</si>
  <si>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</si>
  <si>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</si>
  <si>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</si>
  <si>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</si>
  <si>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</si>
  <si>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</si>
  <si>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</si>
  <si>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</si>
  <si>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</si>
  <si>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</si>
  <si>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</si>
  <si>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</si>
  <si>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</si>
  <si>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</si>
  <si>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</si>
  <si>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</si>
  <si>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</si>
  <si>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</si>
  <si>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</si>
  <si>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</si>
  <si>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</si>
  <si>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</si>
  <si>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</si>
  <si>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</si>
  <si>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</si>
  <si>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</si>
  <si>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</si>
  <si>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</si>
  <si>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</si>
  <si>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</si>
  <si>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</si>
  <si>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</si>
  <si>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</si>
  <si>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</si>
  <si>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</si>
  <si>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</si>
  <si>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</si>
  <si>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</si>
  <si>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</si>
  <si>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</si>
  <si>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</si>
  <si>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</si>
  <si>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</si>
  <si>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</si>
  <si>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</si>
  <si>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</si>
  <si>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</si>
  <si>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</si>
  <si>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</si>
  <si>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</si>
  <si>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</si>
  <si>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</si>
  <si>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</si>
  <si>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</si>
  <si>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</si>
  <si>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</si>
  <si>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</si>
  <si>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</si>
  <si>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</si>
  <si>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</si>
  <si>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</si>
  <si>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</si>
  <si>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</si>
  <si>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</si>
  <si>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</si>
  <si>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</si>
  <si>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</si>
  <si>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</si>
  <si>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</si>
  <si>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</si>
  <si>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</si>
  <si>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</si>
  <si>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</si>
  <si>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</si>
  <si>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</si>
  <si>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</si>
  <si>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</si>
  <si>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</si>
  <si>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</si>
  <si>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</si>
  <si>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</si>
  <si>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</si>
  <si>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</si>
  <si>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</si>
  <si>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</si>
  <si>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</si>
  <si>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</si>
  <si>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</si>
  <si>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</si>
  <si>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</si>
  <si>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</si>
  <si>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</si>
  <si>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</si>
  <si>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</si>
  <si>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</si>
  <si>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</si>
  <si>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</si>
  <si>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</si>
  <si>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</si>
  <si>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</si>
  <si>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</si>
  <si>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</si>
  <si>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</si>
  <si>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</si>
  <si>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</si>
  <si>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</si>
  <si>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</si>
  <si>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</si>
  <si>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</si>
  <si>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</si>
  <si>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</si>
  <si>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</si>
  <si>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</si>
  <si>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</si>
  <si>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</si>
  <si>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</si>
  <si>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</si>
  <si>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</si>
  <si>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</si>
  <si>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</si>
  <si>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</si>
  <si>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</si>
  <si>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</si>
  <si>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</si>
  <si>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</si>
  <si>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</si>
  <si>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</si>
  <si>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</si>
  <si>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</si>
  <si>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</si>
  <si>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</si>
  <si>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</si>
  <si>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</si>
  <si>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</si>
  <si>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</si>
  <si>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</si>
  <si>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</si>
  <si>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</si>
  <si>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</si>
  <si>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</si>
  <si>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</si>
  <si>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</si>
  <si>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</si>
  <si>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</si>
  <si>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</si>
  <si>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</si>
  <si>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</si>
  <si>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</si>
  <si>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</si>
  <si>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</si>
  <si>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</si>
  <si>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</si>
  <si>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</si>
  <si>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</si>
  <si>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</si>
  <si>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</si>
  <si>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</si>
  <si>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</si>
  <si>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</si>
  <si>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</si>
  <si>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</si>
  <si>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</si>
  <si>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</si>
  <si>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</si>
  <si>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</si>
  <si>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</si>
  <si>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</si>
  <si>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</si>
  <si>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</si>
  <si>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</si>
  <si>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</si>
  <si>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</si>
  <si>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</si>
  <si>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</si>
  <si>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</si>
  <si>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</si>
  <si>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</si>
  <si>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</si>
  <si>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</si>
  <si>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</si>
  <si>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</si>
  <si>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</si>
  <si>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</si>
  <si>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</si>
  <si>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横浜市金沢区釜利谷南２－２２－２</t>
    <rPh sb="0" eb="3">
      <t>ヨコハマシ</t>
    </rPh>
    <rPh sb="3" eb="6">
      <t>カナザワク</t>
    </rPh>
    <rPh sb="6" eb="9">
      <t>カマリヤ</t>
    </rPh>
    <rPh sb="9" eb="10">
      <t>ミナミ</t>
    </rPh>
    <phoneticPr fontId="3"/>
  </si>
  <si>
    <t>株式会社ヤマショウ
代表取締役　小倉　保浩</t>
    <rPh sb="0" eb="4">
      <t>カブシキカイシャ</t>
    </rPh>
    <rPh sb="10" eb="15">
      <t>ダイヒョウトリシマリヤク</t>
    </rPh>
    <rPh sb="16" eb="18">
      <t>オグラ</t>
    </rPh>
    <rPh sb="19" eb="21">
      <t>ヤスヒロ</t>
    </rPh>
    <phoneticPr fontId="3"/>
  </si>
  <si>
    <t>045-785-5933</t>
    <phoneticPr fontId="3"/>
  </si>
  <si>
    <t>株式会社ヤマショウ</t>
    <rPh sb="0" eb="4">
      <t>カブシキカイシャ</t>
    </rPh>
    <phoneticPr fontId="3"/>
  </si>
  <si>
    <t>土木、上下水道、舗装</t>
    <rPh sb="0" eb="2">
      <t>ドボク</t>
    </rPh>
    <rPh sb="3" eb="7">
      <t>ジョウゲスイドウ</t>
    </rPh>
    <rPh sb="8" eb="10">
      <t>ホソウ</t>
    </rPh>
    <phoneticPr fontId="3"/>
  </si>
  <si>
    <t>令和  ７年  ４ 月  １８日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</si>
</sst>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44"/>
  <sheetViews>
    <sheetView showGridLines="0" view="pageBreakPreview" topLeftCell="A61" zoomScaleNormal="100" zoomScaleSheetLayoutView="100" workbookViewId="0">
      <selection activeCell="H63" sqref="H63"/>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463</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5" customHeight="1">
      <c r="C33" s="78"/>
      <c r="O33" s="79"/>
      <c r="Q33" s="20"/>
      <c r="R33" s="20"/>
      <c r="S33" s="20"/>
    </row>
    <row r="34" spans="1:19" ht="14.25">
      <c r="C34" s="78"/>
      <c r="L34" s="500" t="s">
        <v>469</v>
      </c>
      <c r="M34" s="501"/>
      <c r="N34" s="501"/>
      <c r="O34" s="502"/>
      <c r="Q34" s="20"/>
      <c r="R34" s="20"/>
      <c r="S34" s="20"/>
    </row>
    <row r="35" spans="1:19" ht="11.25" customHeight="1">
      <c r="C35" s="78"/>
      <c r="O35" s="80"/>
      <c r="Q35" s="20"/>
      <c r="R35" s="20"/>
      <c r="S35" s="20"/>
    </row>
    <row r="36" spans="1:19" ht="13.5">
      <c r="C36" s="468" t="s">
        <v>41</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464</v>
      </c>
      <c r="K39" s="480"/>
      <c r="L39" s="481"/>
      <c r="M39" s="481"/>
      <c r="N39" s="481"/>
      <c r="O39" s="482"/>
      <c r="Q39" s="20"/>
      <c r="R39" s="20"/>
    </row>
    <row r="40" spans="1:19" ht="26.25" customHeight="1">
      <c r="C40" s="78"/>
      <c r="H40" s="23" t="s">
        <v>7</v>
      </c>
      <c r="I40" s="23"/>
      <c r="J40" s="480" t="s">
        <v>465</v>
      </c>
      <c r="K40" s="480"/>
      <c r="L40" s="481"/>
      <c r="M40" s="481"/>
      <c r="N40" s="481"/>
      <c r="O40" s="482"/>
    </row>
    <row r="41" spans="1:19">
      <c r="C41" s="78"/>
      <c r="J41" s="21" t="s">
        <v>8</v>
      </c>
      <c r="O41" s="79"/>
    </row>
    <row r="42" spans="1:19">
      <c r="C42" s="78"/>
      <c r="J42" s="24" t="s">
        <v>9</v>
      </c>
      <c r="K42" s="24"/>
      <c r="L42" s="483" t="s">
        <v>466</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467</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7028</v>
      </c>
      <c r="N48" s="507"/>
      <c r="O48" s="508"/>
    </row>
    <row r="49" spans="3:21" ht="18" customHeight="1">
      <c r="C49" s="457" t="s">
        <v>11</v>
      </c>
      <c r="D49" s="489"/>
      <c r="E49" s="490"/>
      <c r="F49" s="476" t="s">
        <v>464</v>
      </c>
      <c r="G49" s="477"/>
      <c r="H49" s="477"/>
      <c r="I49" s="477"/>
      <c r="J49" s="477"/>
      <c r="K49" s="477"/>
      <c r="L49" s="126" t="s">
        <v>172</v>
      </c>
      <c r="M49" s="386"/>
      <c r="N49" s="509"/>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117</v>
      </c>
      <c r="G52" s="540"/>
      <c r="H52" s="540"/>
      <c r="I52" s="540"/>
      <c r="J52" s="30" t="s">
        <v>47</v>
      </c>
      <c r="K52" s="30"/>
      <c r="L52" s="541" t="s">
        <v>468</v>
      </c>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v>672</v>
      </c>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v>11</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5799.1</v>
      </c>
      <c r="I63" s="240" t="s">
        <v>4</v>
      </c>
      <c r="J63" s="525" t="s">
        <v>324</v>
      </c>
      <c r="K63" s="526"/>
      <c r="L63" s="527"/>
      <c r="M63" s="523">
        <f>+別紙!AA14</f>
        <v>5799.1</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t="str">
        <f>+別紙!AA15</f>
        <v>0</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t="str">
        <f>+別紙!AA16</f>
        <v>0</v>
      </c>
      <c r="N65" s="524"/>
      <c r="O65" s="378" t="s">
        <v>4</v>
      </c>
      <c r="P65" s="160"/>
      <c r="Q65" s="161"/>
      <c r="R65" s="161"/>
      <c r="S65" s="161"/>
    </row>
    <row r="66" spans="1:22" ht="24.75" customHeight="1">
      <c r="C66" s="392"/>
      <c r="D66" s="513" t="s">
        <v>303</v>
      </c>
      <c r="E66" s="514"/>
      <c r="F66" s="514"/>
      <c r="G66" s="515"/>
      <c r="H66" s="379" t="str">
        <f>+別紙!AA12</f>
        <v>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15" customHeight="1">
      <c r="A77" s="21"/>
      <c r="B77" s="21"/>
      <c r="C77" s="181">
        <v>3</v>
      </c>
      <c r="D77" s="511" t="s">
        <v>443</v>
      </c>
      <c r="E77" s="511"/>
      <c r="F77" s="511"/>
      <c r="G77" s="511"/>
      <c r="H77" s="511"/>
      <c r="I77" s="511"/>
      <c r="J77" s="511"/>
      <c r="K77" s="511"/>
      <c r="L77" s="511"/>
      <c r="M77" s="511"/>
      <c r="N77" s="511"/>
      <c r="O77" s="512"/>
    </row>
    <row r="78" spans="1:22" ht="28.1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1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1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1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1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株式会社ヤマショウ</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株式会社ヤマショウ</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株式会社ヤマショウ</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株式会社ヤマショウ</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株式会社ヤマショウ</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11"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株式会社ヤマショウ</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1037.8</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1037.8</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1037.8</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1037.8</v>
      </c>
      <c r="Q27" s="633"/>
      <c r="R27" s="633"/>
      <c r="S27" s="633"/>
      <c r="T27" s="44" t="s">
        <v>38</v>
      </c>
      <c r="U27" s="64"/>
      <c r="V27" s="64"/>
      <c r="Y27" s="62" t="s">
        <v>39</v>
      </c>
      <c r="Z27" s="65"/>
      <c r="AH27" s="53"/>
      <c r="AI27" s="53"/>
      <c r="AJ27" s="53"/>
      <c r="AK27" s="53"/>
      <c r="AL27" s="603">
        <f>+AH18+P27</f>
        <v>1037.8</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1037.8</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1037.8</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1037.8</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1037.8</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株式会社ヤマショウ</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topLeftCell="A8" zoomScaleNormal="100" workbookViewId="0">
      <selection activeCell="D30" sqref="D30:F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株式会社ヤマショウ</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9370.2000000000007</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3198.8</v>
      </c>
      <c r="E24" s="584"/>
      <c r="F24" s="584"/>
      <c r="G24" s="194" t="s">
        <v>198</v>
      </c>
      <c r="H24" s="573">
        <f>+F12</f>
        <v>9370.2000000000007</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9370.2000000000007</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9370.2000000000007</v>
      </c>
      <c r="Q27" s="633"/>
      <c r="R27" s="633"/>
      <c r="S27" s="633"/>
      <c r="T27" s="44" t="s">
        <v>38</v>
      </c>
      <c r="U27" s="64"/>
      <c r="V27" s="64"/>
      <c r="Y27" s="62" t="s">
        <v>39</v>
      </c>
      <c r="Z27" s="65"/>
      <c r="AH27" s="53"/>
      <c r="AI27" s="53"/>
      <c r="AJ27" s="53"/>
      <c r="AK27" s="53"/>
      <c r="AL27" s="603">
        <f>+AH18+P27</f>
        <v>9370.2000000000007</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9370.2000000000007</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3198.8</v>
      </c>
      <c r="E29" s="584"/>
      <c r="F29" s="584"/>
      <c r="G29" s="194" t="s">
        <v>198</v>
      </c>
      <c r="H29" s="573">
        <f>+AL27</f>
        <v>9370.2000000000007</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9370.2000000000007</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9370.2000000000007</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株式会社ヤマショウ</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株式会社ヤマショウ</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topLeftCell="A8" zoomScaleNormal="100" workbookViewId="0">
      <selection activeCell="I17" sqref="I17"/>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株式会社ヤマショウ</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株式会社ヤマショウ</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topLeftCell="A9" zoomScaleNormal="100" workbookViewId="0">
      <selection activeCell="H20" sqref="H2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株式会社ヤマショウ</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12.5</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12.5</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12.5</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12.5</v>
      </c>
      <c r="Q27" s="633"/>
      <c r="R27" s="633"/>
      <c r="S27" s="633"/>
      <c r="T27" s="44" t="s">
        <v>38</v>
      </c>
      <c r="U27" s="64"/>
      <c r="V27" s="64"/>
      <c r="Y27" s="62" t="s">
        <v>39</v>
      </c>
      <c r="Z27" s="65"/>
      <c r="AH27" s="53"/>
      <c r="AI27" s="53"/>
      <c r="AJ27" s="53"/>
      <c r="AK27" s="53"/>
      <c r="AL27" s="603">
        <f>+AH18+P27</f>
        <v>12.5</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12.5</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12.5</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12.5</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12.5</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abSelected="1" topLeftCell="G1"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株式会社ヤマショウ</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f>IF(OR(ｲ.汚泥!D24&gt;0,ｲ.汚泥!D24&lt;0),ｲ.汚泥!D24,IF(H$19&gt;0,"0",0))</f>
        <v>38.299999999999997</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0</v>
      </c>
      <c r="M9" s="319">
        <f>IF(OR(ｷ.紙くず!D24&gt;0,ｷ.紙くず!D24&lt;0),ｷ.紙くず!D24,IF(M$19&gt;0,"0",0))</f>
        <v>0</v>
      </c>
      <c r="N9" s="319">
        <f>IF(OR(ｸ.木くず!D24&gt;0,ｸ.木くず!D24&lt;0),ｸ.木くず!D24,IF(N$19&gt;0,"0",0))</f>
        <v>2562</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t="str">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3198.8</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t="str">
        <f>IF(OR(ﾄ.混合廃棄物その他!D24&gt;0,ﾄ.混合廃棄物その他!D24&lt;0),ﾄ.混合廃棄物その他!D24,IF(Z$19&gt;0,"0",0))</f>
        <v>0</v>
      </c>
      <c r="AA9" s="321">
        <f>IF(SUM(G9:Z9)&gt;0,SUM(G9:Z9),IF(AA$19&gt;0,"0",0))</f>
        <v>5799.1</v>
      </c>
    </row>
    <row r="10" spans="2:27" ht="20.45" customHeight="1">
      <c r="B10" s="169" t="s">
        <v>352</v>
      </c>
      <c r="C10" s="696" t="s">
        <v>320</v>
      </c>
      <c r="D10" s="696"/>
      <c r="E10" s="696"/>
      <c r="F10" s="697"/>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f>IF(OR(ｶ.廃ﾌﾟﾗ類!D25&gt;0,ｶ.廃ﾌﾟﾗ類!D25&lt;0),ｶ.廃ﾌﾟﾗ類!D25,IF(L$19&gt;0,"0",0))</f>
        <v>0</v>
      </c>
      <c r="M10" s="322">
        <f>IF(OR(ｷ.紙くず!D25&gt;0,ｷ.紙くず!D25&lt;0),ｷ.紙くず!D25,IF(M$19&gt;0,"0",0))</f>
        <v>0</v>
      </c>
      <c r="N10" s="322">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f>IF(OR(ｶ.廃ﾌﾟﾗ類!D26&gt;0,ｶ.廃ﾌﾟﾗ類!D26&lt;0),ｶ.廃ﾌﾟﾗ類!D26,IF(L$19&gt;0,"0",0))</f>
        <v>0</v>
      </c>
      <c r="M11" s="325">
        <f>IF(OR(ｷ.紙くず!D26&gt;0,ｷ.紙くず!D26&lt;0),ｷ.紙くず!D26,IF(M$19&gt;0,"0",0))</f>
        <v>0</v>
      </c>
      <c r="N11" s="325">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f>IF(OR(ｶ.廃ﾌﾟﾗ類!D27&gt;0,ｶ.廃ﾌﾟﾗ類!D27&lt;0),ｶ.廃ﾌﾟﾗ類!D27,IF(L$19&gt;0,"0",0))</f>
        <v>0</v>
      </c>
      <c r="M12" s="325">
        <f>IF(OR(ｷ.紙くず!D27&gt;0,ｷ.紙くず!D27&lt;0),ｷ.紙くず!D27,IF(M$19&gt;0,"0",0))</f>
        <v>0</v>
      </c>
      <c r="N12" s="325">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00" t="s">
        <v>323</v>
      </c>
      <c r="D13" s="701"/>
      <c r="E13" s="701"/>
      <c r="F13" s="702"/>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f>IF(OR(ｶ.廃ﾌﾟﾗ類!D28&gt;0,ｶ.廃ﾌﾟﾗ類!D28&lt;0),ｶ.廃ﾌﾟﾗ類!D28,IF(L$19&gt;0,"0",0))</f>
        <v>0</v>
      </c>
      <c r="M13" s="325">
        <f>IF(OR(ｷ.紙くず!D28&gt;0,ｷ.紙くず!D28&lt;0),ｷ.紙くず!D28,IF(M$19&gt;0,"0",0))</f>
        <v>0</v>
      </c>
      <c r="N13" s="325">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f>IF(OR(ｲ.汚泥!D29&gt;0,ｲ.汚泥!D29&lt;0),ｲ.汚泥!D29,IF(H$19&gt;0,"0",0))</f>
        <v>38.299999999999997</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0</v>
      </c>
      <c r="M14" s="325">
        <f>IF(OR(ｷ.紙くず!D29&gt;0,ｷ.紙くず!D29&lt;0),ｷ.紙くず!D29,IF(M$19&gt;0,"0",0))</f>
        <v>0</v>
      </c>
      <c r="N14" s="325">
        <f>IF(OR(ｸ.木くず!D29&gt;0,ｸ.木くず!D29&lt;0),ｸ.木くず!D29,IF(N$19&gt;0,"0",0))</f>
        <v>2562</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t="str">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3198.8</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t="str">
        <f>IF(OR(ﾄ.混合廃棄物その他!D29&gt;0,ﾄ.混合廃棄物その他!D29&lt;0),ﾄ.混合廃棄物その他!D29,IF(Z$19&gt;0,"0",0))</f>
        <v>0</v>
      </c>
      <c r="AA14" s="327">
        <f t="shared" si="0"/>
        <v>5799.1</v>
      </c>
    </row>
    <row r="15" spans="2:27" ht="20.45" customHeight="1">
      <c r="B15" s="169" t="s">
        <v>244</v>
      </c>
      <c r="C15" s="698" t="s">
        <v>242</v>
      </c>
      <c r="D15" s="698"/>
      <c r="E15" s="698"/>
      <c r="F15" s="699"/>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0</v>
      </c>
      <c r="M15" s="325">
        <f>IF(OR(ｷ.紙くず!D30&gt;0,ｷ.紙くず!D30&lt;0),ｷ.紙くず!D30,IF(M$19&gt;0,"0",0))</f>
        <v>0</v>
      </c>
      <c r="N15" s="325">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t="str">
        <f t="shared" si="0"/>
        <v>0</v>
      </c>
    </row>
    <row r="16" spans="2:27" ht="20.45" customHeight="1">
      <c r="B16" s="169" t="s">
        <v>245</v>
      </c>
      <c r="C16" s="698" t="s">
        <v>243</v>
      </c>
      <c r="D16" s="698"/>
      <c r="E16" s="698"/>
      <c r="F16" s="699"/>
      <c r="G16" s="325">
        <f>IF(OR(ｱ.燃え殻!D31&gt;0,ｱ.燃え殻!D31&lt;0),ｱ.燃え殻!D31,IF(G$19&gt;0,"0",0))</f>
        <v>0</v>
      </c>
      <c r="H16" s="325" t="str">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0</v>
      </c>
      <c r="M16" s="325">
        <f>IF(OR(ｷ.紙くず!D31&gt;0,ｷ.紙くず!D31&lt;0),ｷ.紙くず!D31,IF(M$19&gt;0,"0",0))</f>
        <v>0</v>
      </c>
      <c r="N16" s="325">
        <f>IF(OR(ｸ.木くず!D31&gt;0,ｸ.木くず!D31&lt;0),ｸ.木くず!D31,IF(N$19&gt;0,"0",0))</f>
        <v>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t="str">
        <f>IF(OR(ｾ.ｶﾞﾗｽ･ｺﾝｸﾘ･陶磁器くず!D31&gt;0,ｾ.ｶﾞﾗｽ･ｺﾝｸﾘ･陶磁器くず!D31&lt;0),ｾ.ｶﾞﾗｽ･ｺﾝｸﾘ･陶磁器くず!D31,IF(T$19&gt;0,"0",0))</f>
        <v>0</v>
      </c>
      <c r="U16" s="325">
        <f>IF(OR(ｿ.鉱さい!D31&gt;0,ｿ.鉱さい!D31&lt;0),ｿ.鉱さい!D31,IF(U$19&gt;0,"0",0))</f>
        <v>0</v>
      </c>
      <c r="V16" s="325" t="str">
        <f>IF(OR(ﾀ.がれき類!D31&gt;0,ﾀ.がれき類!D31&lt;0),ﾀ.がれき類!D31,IF(V$19&gt;0,"0",0))</f>
        <v>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t="str">
        <f>IF(OR(ﾄ.混合廃棄物その他!D31&gt;0,ﾄ.混合廃棄物その他!D31&lt;0),ﾄ.混合廃棄物その他!D31,IF(Z$19&gt;0,"0",0))</f>
        <v>0</v>
      </c>
      <c r="AA16" s="327" t="str">
        <f t="shared" si="0"/>
        <v>0</v>
      </c>
    </row>
    <row r="17" spans="2:27" ht="20.45" customHeight="1">
      <c r="B17" s="169"/>
      <c r="C17" s="698" t="s">
        <v>428</v>
      </c>
      <c r="D17" s="698"/>
      <c r="E17" s="698"/>
      <c r="F17" s="699"/>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f>IF(OR(ｶ.廃ﾌﾟﾗ類!D32&gt;0,ｶ.廃ﾌﾟﾗ類!D32&lt;0),ｶ.廃ﾌﾟﾗ類!D32,IF(L$19&gt;0,"0",0))</f>
        <v>0</v>
      </c>
      <c r="M17" s="325">
        <f>IF(OR(ｷ.紙くず!D32&gt;0,ｷ.紙くず!D32&lt;0),ｷ.紙くず!D32,IF(M$19&gt;0,"0",0))</f>
        <v>0</v>
      </c>
      <c r="N17" s="325">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f>IF(OR(ｶ.廃ﾌﾟﾗ類!D33&gt;0,ｶ.廃ﾌﾟﾗ類!D33&lt;0),ｶ.廃ﾌﾟﾗ類!D33,IF(L$19&gt;0,"0",0))</f>
        <v>0</v>
      </c>
      <c r="M18" s="328">
        <f>IF(OR(ｷ.紙くず!D33&gt;0,ｷ.紙くず!D33&lt;0),ｷ.紙くず!D33,IF(M$19&gt;0,"0",0))</f>
        <v>0</v>
      </c>
      <c r="N18" s="328">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0</v>
      </c>
      <c r="H19" s="331">
        <f t="shared" si="1"/>
        <v>39.6</v>
      </c>
      <c r="I19" s="331">
        <f t="shared" si="1"/>
        <v>0</v>
      </c>
      <c r="J19" s="331">
        <f t="shared" si="1"/>
        <v>0</v>
      </c>
      <c r="K19" s="331">
        <f t="shared" si="1"/>
        <v>0</v>
      </c>
      <c r="L19" s="331">
        <f t="shared" si="1"/>
        <v>0</v>
      </c>
      <c r="M19" s="331">
        <f t="shared" si="1"/>
        <v>0</v>
      </c>
      <c r="N19" s="331">
        <f t="shared" si="1"/>
        <v>0</v>
      </c>
      <c r="O19" s="331">
        <f t="shared" si="1"/>
        <v>0</v>
      </c>
      <c r="P19" s="331">
        <f t="shared" si="1"/>
        <v>0</v>
      </c>
      <c r="Q19" s="331">
        <f t="shared" si="1"/>
        <v>0</v>
      </c>
      <c r="R19" s="331">
        <f t="shared" si="1"/>
        <v>0</v>
      </c>
      <c r="S19" s="331">
        <f t="shared" si="1"/>
        <v>0</v>
      </c>
      <c r="T19" s="331">
        <f t="shared" si="1"/>
        <v>1037.8</v>
      </c>
      <c r="U19" s="331">
        <f t="shared" si="1"/>
        <v>0</v>
      </c>
      <c r="V19" s="331">
        <f t="shared" si="1"/>
        <v>9370.2000000000007</v>
      </c>
      <c r="W19" s="331">
        <f t="shared" si="1"/>
        <v>0</v>
      </c>
      <c r="X19" s="331">
        <f t="shared" si="1"/>
        <v>0</v>
      </c>
      <c r="Y19" s="331">
        <f t="shared" si="1"/>
        <v>0</v>
      </c>
      <c r="Z19" s="332">
        <f t="shared" si="1"/>
        <v>12.5</v>
      </c>
      <c r="AA19" s="333">
        <f t="shared" ref="AA19:AA25" si="2">SUM(G19:Z19)</f>
        <v>10460.1</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39.6</v>
      </c>
      <c r="I41" s="367">
        <f t="shared" si="8"/>
        <v>0</v>
      </c>
      <c r="J41" s="367">
        <f t="shared" si="8"/>
        <v>0</v>
      </c>
      <c r="K41" s="367">
        <f t="shared" si="8"/>
        <v>0</v>
      </c>
      <c r="L41" s="367">
        <f t="shared" si="8"/>
        <v>0</v>
      </c>
      <c r="M41" s="367">
        <f t="shared" si="8"/>
        <v>0</v>
      </c>
      <c r="N41" s="367">
        <f t="shared" si="8"/>
        <v>0</v>
      </c>
      <c r="O41" s="367">
        <f t="shared" si="8"/>
        <v>0</v>
      </c>
      <c r="P41" s="367">
        <f t="shared" si="8"/>
        <v>0</v>
      </c>
      <c r="Q41" s="367">
        <f t="shared" si="8"/>
        <v>0</v>
      </c>
      <c r="R41" s="367">
        <f t="shared" si="8"/>
        <v>0</v>
      </c>
      <c r="S41" s="367">
        <f t="shared" si="8"/>
        <v>0</v>
      </c>
      <c r="T41" s="367">
        <f t="shared" si="8"/>
        <v>1037.8</v>
      </c>
      <c r="U41" s="367">
        <f t="shared" si="8"/>
        <v>0</v>
      </c>
      <c r="V41" s="367">
        <f t="shared" si="8"/>
        <v>9370.2000000000007</v>
      </c>
      <c r="W41" s="367">
        <f t="shared" si="8"/>
        <v>0</v>
      </c>
      <c r="X41" s="367">
        <f t="shared" si="8"/>
        <v>0</v>
      </c>
      <c r="Y41" s="367">
        <f t="shared" si="8"/>
        <v>0</v>
      </c>
      <c r="Z41" s="368">
        <f t="shared" si="8"/>
        <v>12.5</v>
      </c>
      <c r="AA41" s="369">
        <f t="shared" si="4"/>
        <v>10460.1</v>
      </c>
    </row>
    <row r="42" spans="2:27" ht="20.45" customHeight="1">
      <c r="B42" s="167"/>
      <c r="C42" s="721"/>
      <c r="D42" s="207"/>
      <c r="E42" s="205" t="s">
        <v>262</v>
      </c>
      <c r="F42" s="383"/>
      <c r="G42" s="358">
        <f t="shared" ref="G42:Z42" si="9">SUM(G43:G45)</f>
        <v>0</v>
      </c>
      <c r="H42" s="358">
        <f t="shared" si="9"/>
        <v>39.6</v>
      </c>
      <c r="I42" s="358">
        <f t="shared" si="9"/>
        <v>0</v>
      </c>
      <c r="J42" s="358">
        <f t="shared" si="9"/>
        <v>0</v>
      </c>
      <c r="K42" s="358">
        <f t="shared" si="9"/>
        <v>0</v>
      </c>
      <c r="L42" s="358">
        <f t="shared" si="9"/>
        <v>0</v>
      </c>
      <c r="M42" s="358">
        <f t="shared" si="9"/>
        <v>0</v>
      </c>
      <c r="N42" s="358">
        <f t="shared" si="9"/>
        <v>0</v>
      </c>
      <c r="O42" s="358">
        <f t="shared" si="9"/>
        <v>0</v>
      </c>
      <c r="P42" s="358">
        <f t="shared" si="9"/>
        <v>0</v>
      </c>
      <c r="Q42" s="358">
        <f t="shared" si="9"/>
        <v>0</v>
      </c>
      <c r="R42" s="358">
        <f t="shared" si="9"/>
        <v>0</v>
      </c>
      <c r="S42" s="358">
        <f t="shared" si="9"/>
        <v>0</v>
      </c>
      <c r="T42" s="358">
        <f t="shared" si="9"/>
        <v>1037.8</v>
      </c>
      <c r="U42" s="358">
        <f t="shared" si="9"/>
        <v>0</v>
      </c>
      <c r="V42" s="358">
        <f t="shared" si="9"/>
        <v>9370.2000000000007</v>
      </c>
      <c r="W42" s="358">
        <f t="shared" si="9"/>
        <v>0</v>
      </c>
      <c r="X42" s="358">
        <f t="shared" si="9"/>
        <v>0</v>
      </c>
      <c r="Y42" s="358">
        <f t="shared" si="9"/>
        <v>0</v>
      </c>
      <c r="Z42" s="359">
        <f t="shared" si="9"/>
        <v>12.5</v>
      </c>
      <c r="AA42" s="360">
        <f t="shared" si="4"/>
        <v>10460.1</v>
      </c>
    </row>
    <row r="43" spans="2:27" ht="20.45" customHeight="1">
      <c r="B43" s="167"/>
      <c r="C43" s="721"/>
      <c r="D43" s="208"/>
      <c r="E43" s="203"/>
      <c r="F43" s="201" t="s">
        <v>235</v>
      </c>
      <c r="G43" s="361">
        <f>+ｱ.燃え殻!$AA$28</f>
        <v>0</v>
      </c>
      <c r="H43" s="361">
        <f>+ｲ.汚泥!$AA$28</f>
        <v>39.6</v>
      </c>
      <c r="I43" s="361">
        <f>+ｳ.廃油!$AA$28</f>
        <v>0</v>
      </c>
      <c r="J43" s="361">
        <f>+ｴ.廃酸!$AA$28</f>
        <v>0</v>
      </c>
      <c r="K43" s="361">
        <f>+ｵ.廃ｱﾙｶﾘ!$AA$28</f>
        <v>0</v>
      </c>
      <c r="L43" s="361">
        <f>+ｶ.廃ﾌﾟﾗ類!$AA$28</f>
        <v>0</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1037.8</v>
      </c>
      <c r="U43" s="361">
        <f>+ｿ.鉱さい!$AA$28</f>
        <v>0</v>
      </c>
      <c r="V43" s="361">
        <f>+ﾀ.がれき類!$AA$28</f>
        <v>9370.2000000000007</v>
      </c>
      <c r="W43" s="361">
        <f>+ﾁ.動物のふん尿!$AA$28</f>
        <v>0</v>
      </c>
      <c r="X43" s="361">
        <f>+ﾂ.動物の死体!$AA$28</f>
        <v>0</v>
      </c>
      <c r="Y43" s="361">
        <f>+ﾃ.ばいじん!$AA$28</f>
        <v>0</v>
      </c>
      <c r="Z43" s="362">
        <f>+ﾄ.混合廃棄物その他!$AA$28</f>
        <v>12.5</v>
      </c>
      <c r="AA43" s="363">
        <f t="shared" si="4"/>
        <v>10460.1</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726" t="s">
        <v>294</v>
      </c>
      <c r="E47" s="726"/>
      <c r="F47" s="727"/>
      <c r="G47" s="370">
        <f>+ｱ.燃え殻!$AL$27</f>
        <v>0</v>
      </c>
      <c r="H47" s="370">
        <f>+ｲ.汚泥!$AL$27</f>
        <v>39.6</v>
      </c>
      <c r="I47" s="370">
        <f>+ｳ.廃油!$AL$27</f>
        <v>0</v>
      </c>
      <c r="J47" s="370">
        <f>+ｴ.廃酸!$AL$27</f>
        <v>0</v>
      </c>
      <c r="K47" s="370">
        <f>+ｵ.廃ｱﾙｶﾘ!$AL$27</f>
        <v>0</v>
      </c>
      <c r="L47" s="370">
        <f>+ｶ.廃ﾌﾟﾗ類!$AL$27</f>
        <v>0</v>
      </c>
      <c r="M47" s="370">
        <f>+ｷ.紙くず!$AL$27</f>
        <v>0</v>
      </c>
      <c r="N47" s="370">
        <f>+ｸ.木くず!$AL$27</f>
        <v>0</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1037.8</v>
      </c>
      <c r="U47" s="370">
        <f>+ｿ.鉱さい!$AL$27</f>
        <v>0</v>
      </c>
      <c r="V47" s="370">
        <f>+ﾀ.がれき類!$AL$27</f>
        <v>9370.2000000000007</v>
      </c>
      <c r="W47" s="370">
        <f>+ﾁ.動物のふん尿!$AL$27</f>
        <v>0</v>
      </c>
      <c r="X47" s="370">
        <f>+ﾂ.動物の死体!$AL$27</f>
        <v>0</v>
      </c>
      <c r="Y47" s="370">
        <f>+ﾃ.ばいじん!$AL$27</f>
        <v>0</v>
      </c>
      <c r="Z47" s="371">
        <f>+ﾄ.混合廃棄物その他!$AL$27</f>
        <v>12.5</v>
      </c>
      <c r="AA47" s="372">
        <f t="shared" si="4"/>
        <v>10460.1</v>
      </c>
    </row>
    <row r="48" spans="2:27" ht="20.45"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13" t="s">
        <v>239</v>
      </c>
      <c r="F49" s="714"/>
      <c r="G49" s="422">
        <f>+ｱ.燃え殻!$AS$24</f>
        <v>0</v>
      </c>
      <c r="H49" s="422">
        <f>+ｲ.汚泥!$AS$24</f>
        <v>39.6</v>
      </c>
      <c r="I49" s="422">
        <f>+ｳ.廃油!$AS$24</f>
        <v>0</v>
      </c>
      <c r="J49" s="422">
        <f>+ｴ.廃酸!$AS$24</f>
        <v>0</v>
      </c>
      <c r="K49" s="422">
        <f>+ｵ.廃ｱﾙｶﾘ!$AS$24</f>
        <v>0</v>
      </c>
      <c r="L49" s="422">
        <f>+ｶ.廃ﾌﾟﾗ類!$AS$24</f>
        <v>0</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1037.8</v>
      </c>
      <c r="U49" s="422">
        <f>+ｿ.鉱さい!$AS$24</f>
        <v>0</v>
      </c>
      <c r="V49" s="422">
        <f>+ﾀ.がれき類!$AS$24</f>
        <v>9370.2000000000007</v>
      </c>
      <c r="W49" s="422">
        <f>+ﾁ.動物のふん尿!$AS$24</f>
        <v>0</v>
      </c>
      <c r="X49" s="422">
        <f>+ﾂ.動物の死体!$AS$24</f>
        <v>0</v>
      </c>
      <c r="Y49" s="422">
        <f>+ﾃ.ばいじん!$AS$24</f>
        <v>0</v>
      </c>
      <c r="Z49" s="423">
        <f>+ﾄ.混合廃棄物その他!$AS$24</f>
        <v>12.5</v>
      </c>
      <c r="AA49" s="424">
        <f t="shared" si="4"/>
        <v>10460.1</v>
      </c>
    </row>
    <row r="50" spans="2:27" ht="20.45" customHeight="1">
      <c r="B50" s="167"/>
      <c r="C50" s="173"/>
      <c r="D50" s="410"/>
      <c r="E50" s="730" t="s">
        <v>449</v>
      </c>
      <c r="F50" s="731"/>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32" t="s">
        <v>450</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30" t="s">
        <v>451</v>
      </c>
      <c r="F52" s="731"/>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33" t="s">
        <v>452</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77.900000000000006</v>
      </c>
      <c r="I63" s="406">
        <f t="shared" si="10"/>
        <v>0</v>
      </c>
      <c r="J63" s="406">
        <f t="shared" si="10"/>
        <v>0</v>
      </c>
      <c r="K63" s="406">
        <f t="shared" si="10"/>
        <v>0</v>
      </c>
      <c r="L63" s="406">
        <f t="shared" si="10"/>
        <v>0</v>
      </c>
      <c r="M63" s="406">
        <f t="shared" si="10"/>
        <v>0</v>
      </c>
      <c r="N63" s="406">
        <f t="shared" si="10"/>
        <v>2562</v>
      </c>
      <c r="O63" s="406">
        <f t="shared" si="10"/>
        <v>0</v>
      </c>
      <c r="P63" s="406">
        <f t="shared" si="10"/>
        <v>0</v>
      </c>
      <c r="Q63" s="406">
        <f t="shared" si="10"/>
        <v>0</v>
      </c>
      <c r="R63" s="406">
        <f t="shared" si="10"/>
        <v>0</v>
      </c>
      <c r="S63" s="406">
        <f t="shared" si="10"/>
        <v>0</v>
      </c>
      <c r="T63" s="406">
        <f t="shared" si="10"/>
        <v>1037.8</v>
      </c>
      <c r="U63" s="406">
        <f t="shared" si="10"/>
        <v>0</v>
      </c>
      <c r="V63" s="406">
        <f t="shared" si="10"/>
        <v>12569</v>
      </c>
      <c r="W63" s="406">
        <f t="shared" si="10"/>
        <v>0</v>
      </c>
      <c r="X63" s="406">
        <f t="shared" si="10"/>
        <v>0</v>
      </c>
      <c r="Y63" s="406">
        <f t="shared" si="10"/>
        <v>0</v>
      </c>
      <c r="Z63" s="406">
        <f t="shared" si="10"/>
        <v>12.5</v>
      </c>
      <c r="AA63" s="407">
        <f>+AA9+AA19+AA20</f>
        <v>16259.2</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5" customHeight="1">
      <c r="C10" s="78"/>
      <c r="O10" s="79"/>
    </row>
    <row r="11" spans="1:16" ht="13.5">
      <c r="C11" s="78"/>
      <c r="L11" s="788" t="str">
        <f>+表紙!L34</f>
        <v>令和  ７年  ４ 月  １８日</v>
      </c>
      <c r="M11" s="789"/>
      <c r="N11" s="789"/>
      <c r="O11" s="790"/>
    </row>
    <row r="12" spans="1:16" ht="13.15" customHeight="1">
      <c r="C12" s="78"/>
      <c r="O12" s="80"/>
    </row>
    <row r="13" spans="1:16" ht="13.5">
      <c r="C13" s="791" t="str">
        <f>+表紙!C36</f>
        <v>横浜市長</v>
      </c>
      <c r="D13" s="792"/>
      <c r="E13" s="792"/>
      <c r="F13" s="792"/>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80" t="str">
        <f>+表紙!J39</f>
        <v>横浜市金沢区釜利谷南２－２２－２</v>
      </c>
      <c r="K16" s="780"/>
      <c r="L16" s="781"/>
      <c r="M16" s="781"/>
      <c r="N16" s="781"/>
      <c r="O16" s="782"/>
    </row>
    <row r="17" spans="1:15" ht="26.25" customHeight="1">
      <c r="C17" s="78"/>
      <c r="H17" s="23" t="s">
        <v>7</v>
      </c>
      <c r="I17" s="23"/>
      <c r="J17" s="780" t="str">
        <f>+表紙!J40</f>
        <v>株式会社ヤマショウ
代表取締役　小倉　保浩</v>
      </c>
      <c r="K17" s="780"/>
      <c r="L17" s="781"/>
      <c r="M17" s="781"/>
      <c r="N17" s="781"/>
      <c r="O17" s="782"/>
    </row>
    <row r="18" spans="1:15">
      <c r="C18" s="78"/>
      <c r="J18" s="21" t="s">
        <v>8</v>
      </c>
      <c r="O18" s="79"/>
    </row>
    <row r="19" spans="1:15">
      <c r="C19" s="78"/>
      <c r="J19" s="24" t="s">
        <v>9</v>
      </c>
      <c r="K19" s="24"/>
      <c r="L19" s="746" t="str">
        <f>IF(+表紙!L42="","",+表紙!L42)</f>
        <v>045-785-5933</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株式会社ヤマショウ</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7028</v>
      </c>
      <c r="N25" s="770"/>
      <c r="O25" s="771"/>
    </row>
    <row r="26" spans="1:15" ht="18" customHeight="1">
      <c r="C26" s="457" t="s">
        <v>11</v>
      </c>
      <c r="D26" s="489"/>
      <c r="E26" s="490"/>
      <c r="F26" s="756" t="str">
        <f>+表紙!F49</f>
        <v>横浜市金沢区釜利谷南２－２２－２</v>
      </c>
      <c r="G26" s="757"/>
      <c r="H26" s="757"/>
      <c r="I26" s="757"/>
      <c r="J26" s="757"/>
      <c r="K26" s="757"/>
      <c r="L26" s="126" t="s">
        <v>172</v>
      </c>
      <c r="M26" s="222"/>
      <c r="N26" s="760" t="str">
        <f>IF(+表紙!N49="","",+表紙!N49)</f>
        <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土木、上下水道、舗装</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672</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f>+表紙!F59</f>
        <v>11</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5799.1</v>
      </c>
      <c r="I40" s="240" t="s">
        <v>4</v>
      </c>
      <c r="J40" s="525" t="s">
        <v>324</v>
      </c>
      <c r="K40" s="526"/>
      <c r="L40" s="527"/>
      <c r="M40" s="741">
        <f>+表紙!M63</f>
        <v>5799.1</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t="str">
        <f>+表紙!M64</f>
        <v>0</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t="str">
        <f>+表紙!M65</f>
        <v>0</v>
      </c>
      <c r="N42" s="742">
        <f>+表紙!N65</f>
        <v>0</v>
      </c>
      <c r="O42" s="180" t="s">
        <v>4</v>
      </c>
    </row>
    <row r="43" spans="3:15" ht="24.75" customHeight="1">
      <c r="C43" s="175"/>
      <c r="D43" s="513" t="s">
        <v>303</v>
      </c>
      <c r="E43" s="514"/>
      <c r="F43" s="514"/>
      <c r="G43" s="515"/>
      <c r="H43" s="245" t="str">
        <f>+表紙!H66</f>
        <v>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15" customHeight="1">
      <c r="A54" s="21"/>
      <c r="B54" s="21"/>
      <c r="C54" s="181">
        <v>3</v>
      </c>
      <c r="D54" s="511" t="s">
        <v>443</v>
      </c>
      <c r="E54" s="511"/>
      <c r="F54" s="511"/>
      <c r="G54" s="511"/>
      <c r="H54" s="511"/>
      <c r="I54" s="511"/>
      <c r="J54" s="511"/>
      <c r="K54" s="511"/>
      <c r="L54" s="511"/>
      <c r="M54" s="511"/>
      <c r="N54" s="511"/>
      <c r="O54" s="512"/>
    </row>
    <row r="55" spans="1:15" ht="28.1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1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15" customHeight="1">
      <c r="A68" s="21"/>
      <c r="B68" s="21"/>
      <c r="C68" s="181"/>
      <c r="D68" s="182" t="s">
        <v>310</v>
      </c>
      <c r="E68" s="511" t="s">
        <v>408</v>
      </c>
      <c r="F68" s="511"/>
      <c r="G68" s="511"/>
      <c r="H68" s="511"/>
      <c r="I68" s="511"/>
      <c r="J68" s="511"/>
      <c r="K68" s="511"/>
      <c r="L68" s="511"/>
      <c r="M68" s="511"/>
      <c r="N68" s="511"/>
      <c r="O68" s="512"/>
    </row>
    <row r="69" spans="1:15" ht="28.15" customHeight="1">
      <c r="A69" s="21"/>
      <c r="B69" s="21"/>
      <c r="C69" s="181"/>
      <c r="D69" s="182" t="s">
        <v>311</v>
      </c>
      <c r="E69" s="511" t="s">
        <v>316</v>
      </c>
      <c r="F69" s="511"/>
      <c r="G69" s="511"/>
      <c r="H69" s="511"/>
      <c r="I69" s="511"/>
      <c r="J69" s="511"/>
      <c r="K69" s="511"/>
      <c r="L69" s="511"/>
      <c r="M69" s="511"/>
      <c r="N69" s="511"/>
      <c r="O69" s="512"/>
    </row>
    <row r="70" spans="1:15" ht="28.1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14" zoomScaleNormal="100" workbookViewId="0">
      <selection activeCell="D30" sqref="D30:F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株式会社ヤマショウ</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39.6</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38.299999999999997</v>
      </c>
      <c r="E24" s="584"/>
      <c r="F24" s="584"/>
      <c r="G24" s="194" t="s">
        <v>198</v>
      </c>
      <c r="H24" s="573">
        <f>+F12</f>
        <v>39.6</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39.6</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39.6</v>
      </c>
      <c r="Q27" s="633"/>
      <c r="R27" s="633"/>
      <c r="S27" s="633"/>
      <c r="T27" s="44" t="s">
        <v>38</v>
      </c>
      <c r="U27" s="64"/>
      <c r="V27" s="64"/>
      <c r="Y27" s="62" t="s">
        <v>39</v>
      </c>
      <c r="Z27" s="65"/>
      <c r="AH27" s="53"/>
      <c r="AI27" s="53"/>
      <c r="AJ27" s="53"/>
      <c r="AK27" s="53"/>
      <c r="AL27" s="603">
        <f>+AH18+P27</f>
        <v>39.6</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39.6</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38.299999999999997</v>
      </c>
      <c r="E29" s="584"/>
      <c r="F29" s="584"/>
      <c r="G29" s="194" t="s">
        <v>198</v>
      </c>
      <c r="H29" s="573">
        <f>+AL27</f>
        <v>39.6</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39.6</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39.6</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株式会社ヤマショウ</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株式会社ヤマショウ</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株式会社ヤマショウ</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株式会社ヤマショウ</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c r="AV20" s="438" t="s">
        <v>198</v>
      </c>
      <c r="AW20" s="659"/>
      <c r="AX20" s="659"/>
    </row>
    <row r="21" spans="2:51"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0</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51"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t="str">
        <f>IF(SUM(F12,F15)&gt;0,SUM(P12,P21,AH9,AS24,AS27,AS31)/SUM(F12,F15)*100,"")</f>
        <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t="str">
        <f>IF(SUM(F12,F15)&gt;0,SUM(P21,AS27,AS31,AU9,AU20)/SUM(F12,F15)*100,"")</f>
        <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株式会社ヤマショウ</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topLeftCell="A11" zoomScaleNormal="100" workbookViewId="0">
      <selection activeCell="D30" sqref="D30:F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株式会社ヤマショウ</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2562</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2562</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2025-04-22T04:03:00Z</dcterms:created>
  <dcterms:modified xsi:type="dcterms:W3CDTF">2025-04-22T04:03:00Z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