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777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1" i="94" s="1"/>
  <c r="AK27" i="82"/>
  <c r="X32" i="94"/>
  <c r="X31" i="94" s="1"/>
  <c r="X26" i="94" s="1"/>
  <c r="X18" i="82"/>
  <c r="O16" i="83"/>
  <c r="Y50" i="94" s="1"/>
  <c r="X21" i="83"/>
  <c r="AK27" i="83"/>
  <c r="O16" i="94"/>
  <c r="O9" i="94"/>
  <c r="O55" i="94" s="1"/>
  <c r="O14" i="94"/>
  <c r="H27" i="94"/>
  <c r="X27" i="94"/>
  <c r="X21" i="78"/>
  <c r="O16" i="79"/>
  <c r="R50" i="94" s="1"/>
  <c r="X21" i="89"/>
  <c r="F12" i="83"/>
  <c r="O17" i="94"/>
  <c r="O15"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3" i="94" l="1"/>
  <c r="O10" i="94"/>
  <c r="O12" i="94"/>
  <c r="O18"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<sst xmlns="http://schemas.openxmlformats.org/spreadsheetml/2006/main" count="3172" uniqueCount="459">
  <si>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</si>
  <si>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</si>
  <si>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</si>
  <si>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</si>
  <si>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</si>
  <si>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</si>
  <si>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</si>
  <si>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</si>
  <si>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</si>
  <si>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</si>
  <si>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</si>
  <si>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</si>
  <si>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</si>
  <si>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</si>
  <si>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</si>
  <si>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</si>
  <si>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</si>
  <si>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</si>
  <si>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</si>
  <si>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</si>
  <si>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</si>
  <si>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</si>
  <si>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</si>
  <si>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</si>
  <si>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</si>
  <si>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</si>
  <si>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</si>
  <si>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</si>
  <si>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</si>
  <si>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</si>
  <si>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</si>
  <si>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</si>
  <si>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</si>
  <si>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</si>
  <si>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</si>
  <si>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</si>
  <si>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</si>
  <si>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</si>
  <si>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</si>
  <si>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</si>
  <si>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</si>
  <si>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</si>
  <si>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</si>
  <si>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</si>
  <si>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</si>
  <si>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</si>
  <si>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</si>
  <si>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</si>
  <si>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</si>
  <si>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</si>
  <si>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</si>
  <si>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</si>
  <si>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</si>
  <si>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</si>
  <si>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</si>
  <si>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</si>
  <si>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</si>
  <si>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</si>
  <si>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</si>
  <si>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</si>
  <si>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</si>
  <si>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</si>
  <si>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</si>
  <si>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</si>
  <si>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</si>
  <si>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</si>
  <si>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</si>
  <si>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</si>
  <si>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</si>
  <si>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</si>
  <si>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</si>
  <si>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</si>
  <si>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</si>
  <si>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</si>
  <si>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</si>
  <si>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</si>
  <si>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</si>
  <si>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</si>
  <si>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</si>
  <si>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</si>
  <si>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</si>
  <si>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</si>
  <si>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</si>
  <si>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</si>
  <si>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</si>
  <si>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</si>
  <si>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</si>
  <si>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</si>
  <si>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</si>
  <si>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</si>
  <si>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</si>
  <si>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</si>
  <si>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</si>
  <si>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</si>
  <si>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</si>
  <si>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</si>
  <si>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</si>
  <si>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</si>
  <si>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</si>
  <si>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</si>
  <si>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</si>
  <si>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</si>
  <si>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</si>
  <si>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</si>
  <si>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</si>
  <si>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</si>
  <si>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</si>
  <si>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</si>
  <si>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</si>
  <si>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</si>
  <si>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</si>
  <si>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</si>
  <si>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</si>
  <si>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</si>
  <si>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</si>
  <si>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</si>
  <si>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</si>
  <si>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</si>
  <si>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</si>
  <si>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</si>
  <si>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</si>
  <si>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</si>
  <si>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</si>
  <si>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</si>
  <si>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</si>
  <si>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</si>
  <si>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</si>
  <si>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</si>
  <si>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</si>
  <si>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</si>
  <si>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</si>
  <si>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</si>
  <si>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</si>
  <si>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</si>
  <si>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</si>
  <si>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</si>
  <si>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</si>
  <si>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</si>
  <si>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</si>
  <si>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</si>
  <si>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</si>
  <si>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</si>
  <si>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</si>
  <si>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</si>
  <si>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</si>
  <si>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</si>
  <si>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</si>
  <si>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</si>
  <si>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</si>
  <si>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</si>
  <si>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</si>
  <si>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</si>
  <si>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</si>
  <si>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</si>
  <si>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</si>
  <si>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</si>
  <si>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</si>
  <si>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</si>
  <si>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</si>
  <si>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</si>
  <si>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</si>
  <si>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</si>
  <si>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</si>
  <si>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</si>
  <si>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</si>
  <si>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</si>
  <si>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</si>
  <si>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</si>
  <si>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</si>
  <si>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</si>
  <si>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</si>
  <si>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</si>
  <si>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</si>
  <si>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</si>
  <si>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</si>
  <si>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</si>
  <si>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</si>
  <si>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</si>
  <si>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</si>
  <si>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</si>
  <si>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</si>
  <si>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</si>
  <si>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</si>
  <si>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</si>
  <si>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</si>
  <si>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</si>
  <si>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</si>
  <si>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</si>
  <si>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</si>
  <si>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</si>
  <si>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</si>
  <si>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</si>
  <si>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</si>
  <si>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</si>
  <si>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</si>
  <si>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</si>
  <si>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</si>
  <si>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</si>
  <si>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</si>
  <si>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</si>
  <si>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</si>
  <si>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</si>
  <si>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</si>
  <si>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</si>
  <si>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</si>
  <si>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</si>
  <si>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</si>
  <si>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</si>
  <si>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</si>
  <si>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</si>
  <si>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</si>
  <si>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</si>
  <si>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</si>
  <si>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</si>
  <si>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</si>
  <si>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</si>
  <si>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</si>
  <si>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</si>
  <si>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</si>
  <si>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</si>
  <si>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</si>
  <si>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</si>
  <si>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</si>
  <si>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</si>
  <si>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</si>
  <si>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</si>
  <si>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</si>
  <si>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</si>
  <si>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</si>
  <si>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</si>
  <si>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</si>
  <si>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</si>
  <si>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</si>
  <si>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</si>
  <si>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</si>
  <si>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</si>
  <si>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</si>
  <si>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</si>
  <si>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</si>
  <si>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</si>
  <si>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</si>
  <si>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</si>
  <si>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</si>
  <si>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</si>
  <si>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</si>
  <si>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</si>
  <si>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</si>
  <si>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</si>
  <si>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</si>
  <si>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</si>
  <si>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</si>
  <si>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</si>
  <si>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</si>
  <si>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</si>
  <si>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</si>
  <si>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</si>
  <si>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</si>
  <si>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</si>
  <si>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</si>
  <si>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</si>
  <si>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</si>
  <si>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</si>
  <si>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</si>
  <si>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</si>
  <si>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</si>
  <si>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</si>
  <si>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</si>
  <si>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</si>
  <si>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</si>
  <si>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</si>
  <si>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</si>
  <si>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</si>
  <si>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</si>
  <si>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</si>
  <si>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</si>
  <si>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</si>
  <si>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</si>
  <si>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</si>
  <si>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</si>
  <si>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</si>
  <si>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</si>
  <si>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</si>
  <si>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</si>
  <si>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</si>
  <si>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</si>
  <si>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</si>
  <si>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</si>
  <si>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</si>
  <si>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</si>
  <si>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</si>
  <si>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</si>
  <si>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</si>
  <si>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</si>
  <si>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</si>
  <si>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</si>
  <si>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</si>
  <si>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</si>
  <si>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</si>
  <si>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</si>
  <si>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</si>
  <si>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</si>
  <si>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</si>
  <si>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</si>
  <si>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</si>
  <si>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</si>
  <si>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</si>
  <si>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</si>
  <si>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</si>
  <si>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</si>
  <si>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</si>
  <si>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</si>
  <si>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</si>
  <si>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</si>
  <si>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</si>
  <si>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</si>
  <si>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</si>
  <si>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</si>
  <si>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</si>
  <si>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</si>
  <si>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</si>
  <si>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</si>
  <si>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</si>
  <si>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</si>
  <si>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</si>
  <si>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</si>
  <si>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</si>
  <si>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</si>
  <si>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</si>
  <si>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</si>
  <si>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</si>
  <si>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</si>
  <si>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</si>
  <si>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</si>
  <si>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</si>
  <si>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</si>
  <si>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</si>
  <si>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</si>
  <si>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</si>
  <si>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</si>
  <si>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</si>
  <si>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</si>
  <si>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</si>
  <si>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</si>
  <si>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</si>
  <si>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</si>
  <si>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</si>
  <si>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</si>
  <si>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</si>
  <si>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</si>
  <si>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</si>
  <si>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</si>
  <si>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</si>
  <si>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</si>
  <si>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</si>
  <si>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</si>
  <si>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</si>
  <si>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</si>
  <si>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</si>
  <si>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</si>
  <si>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</si>
  <si>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</si>
  <si>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</si>
  <si>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</si>
  <si>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</si>
  <si>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</si>
  <si>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</si>
  <si>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</si>
  <si>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</si>
  <si>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</si>
  <si>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</si>
  <si>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</si>
  <si>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</si>
  <si>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</si>
  <si>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</si>
  <si>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</si>
  <si>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</si>
  <si>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</si>
  <si>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</si>
  <si>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</si>
  <si>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</si>
  <si>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</si>
  <si>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</si>
  <si>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</si>
  <si>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</si>
  <si>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</si>
  <si>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</si>
  <si>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</si>
  <si>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</si>
  <si>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</si>
  <si>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</si>
  <si>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</si>
  <si>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</si>
  <si>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</si>
  <si>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</si>
  <si>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</si>
  <si>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</si>
  <si>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</si>
  <si>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</si>
  <si>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</si>
  <si>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</si>
  <si>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</si>
  <si>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</si>
  <si>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</si>
  <si>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</si>
  <si>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</si>
  <si>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</si>
  <si>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</si>
  <si>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</si>
  <si>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</si>
  <si>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</si>
  <si>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</si>
  <si>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</si>
  <si>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</si>
  <si>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</si>
  <si>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</si>
  <si>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</si>
  <si>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</si>
  <si>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</si>
  <si>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</si>
  <si>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</si>
  <si>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</si>
  <si>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</si>
  <si>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</si>
  <si>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</si>
  <si>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</si>
  <si>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</si>
  <si>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</si>
  <si>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</si>
  <si>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</si>
  <si>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</si>
  <si>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</si>
  <si>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</si>
  <si>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</si>
  <si>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</si>
  <si>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</si>
  <si>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</si>
  <si>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</si>
  <si>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</si>
  <si>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</si>
  <si>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</si>
  <si>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</si>
  <si>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</si>
  <si>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</si>
  <si>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</si>
  <si>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</si>
  <si>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</si>
  <si>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横浜市泉区上飯田町1881</t>
  </si>
  <si>
    <t>株式会社山内興業　代表取締役　山内正樹</t>
  </si>
  <si>
    <t>株式会社山内興業</t>
  </si>
  <si>
    <t>045-410-8401</t>
  </si>
  <si>
    <t>横浜市長</t>
  </si>
  <si>
    <t>0796　解体・はつり工事業</t>
  </si>
  <si>
    <t>がれき類→中間処理業者（破砕）→再生砕石
木くず→中間処理業者（破砕）→チップ
廃プラスチック類→中間処理業者（溶融・圧縮）→燃料化
ガラスくず、コンクリートくず及び陶磁器くず→中間処理業者（破砕）→再生砕石
混合廃棄物その他→中間処理業者（選別・破砕・圧縮・切断・溶融）→各種原料
紙くず→中間処理業者（選別・破砕）→燃料化
繊維くず→中間処理業者（破砕）→燃料化</t>
    <phoneticPr fontId="3"/>
  </si>
  <si>
    <t>代表取締役
　　　｜（委託契約書・マニフェスト）
現場責任者
　　　｜
工事担当者
　　　｜
マニフェスト管理者　</t>
    <phoneticPr fontId="3"/>
  </si>
  <si>
    <t>排出現場での分別の徹底</t>
    <phoneticPr fontId="3"/>
  </si>
  <si>
    <t>現状を維持し、分別に取り組む</t>
    <rPh sb="0" eb="2">
      <t>ゲンジョウ</t>
    </rPh>
    <rPh sb="3" eb="5">
      <t>イジ</t>
    </rPh>
    <rPh sb="7" eb="9">
      <t>ブンベツ</t>
    </rPh>
    <rPh sb="10" eb="11">
      <t>ト</t>
    </rPh>
    <rPh sb="12" eb="13">
      <t>ク</t>
    </rPh>
    <phoneticPr fontId="3"/>
  </si>
  <si>
    <t>がれき類、ガラス・コンクリートくず及び陶磁器くず、木くず、廃プラスチック類、繊維くず、紙くず
上記を種類ごとに分別している</t>
    <phoneticPr fontId="3"/>
  </si>
  <si>
    <t>現状を維持する</t>
    <rPh sb="0" eb="2">
      <t>ゲンジョウ</t>
    </rPh>
    <rPh sb="3" eb="5">
      <t>イジ</t>
    </rPh>
    <phoneticPr fontId="3"/>
  </si>
  <si>
    <t>045-410-8401</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</si>
</sst>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xmlns=""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xmlns=""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xmlns=""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xmlns=""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xmlns=""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xmlns=""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xmlns=""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xmlns=""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xmlns=""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xmlns=""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xmlns=""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xmlns=""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xmlns=""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xmlns=""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xmlns=""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xmlns=""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xmlns=""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xmlns=""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xmlns=""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xmlns=""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xmlns=""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xmlns=""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xmlns=""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xmlns=""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xmlns=""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xmlns=""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xmlns=""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xmlns=""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xmlns=""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xmlns=""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xmlns=""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xmlns=""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xmlns=""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xmlns=""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xmlns=""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xmlns=""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xmlns=""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xmlns=""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xmlns=""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xmlns=""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xmlns=""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xmlns=""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xmlns=""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xmlns=""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xmlns=""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xmlns=""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xmlns=""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xmlns=""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xmlns=""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xmlns=""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xmlns=""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xmlns=""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xmlns=""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xmlns=""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xmlns=""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xmlns=""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xmlns=""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xmlns=""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xmlns=""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xmlns=""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xmlns=""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xmlns=""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xmlns=""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xmlns=""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xmlns=""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xmlns=""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xmlns=""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xmlns=""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xmlns=""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xmlns=""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xmlns=""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xmlns=""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xmlns=""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xmlns=""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xmlns=""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xmlns=""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xmlns=""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xmlns=""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xmlns=""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xmlns=""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xmlns=""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xmlns=""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xmlns=""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xmlns=""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xmlns=""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xmlns=""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xmlns=""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xmlns=""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xmlns=""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xmlns=""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xmlns=""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xmlns=""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xmlns=""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xmlns=""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xmlns=""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xmlns=""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xmlns=""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xmlns=""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xmlns=""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xmlns=""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xmlns=""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xmlns=""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xmlns=""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xmlns=""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xmlns=""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xmlns=""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xmlns=""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xmlns=""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xmlns=""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xmlns=""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xmlns=""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xmlns=""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xmlns=""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xmlns=""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xmlns=""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xmlns=""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xmlns=""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xmlns=""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xmlns=""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xmlns=""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xmlns=""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xmlns=""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xmlns=""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xmlns=""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xmlns=""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xmlns=""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xmlns=""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xmlns=""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xmlns=""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xmlns=""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xmlns=""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xmlns=""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xmlns=""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xmlns=""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xmlns=""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xmlns=""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xmlns=""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xmlns=""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xmlns=""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xmlns=""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xmlns=""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xmlns=""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xmlns=""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xmlns=""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xmlns=""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xmlns=""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xmlns=""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xmlns=""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xmlns=""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xmlns=""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xmlns=""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xmlns=""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xmlns=""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xmlns=""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xmlns=""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xmlns=""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xmlns=""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xmlns=""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xmlns=""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xmlns=""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xmlns="" id="{00000000-0008-0000-0D00-0000496A0E00}"/>
            </a:ext>
          </a:extLst>
        </xdr:cNvPr>
        <xdr:cNvGrpSpPr>
          <a:grpSpLocks/>
        </xdr:cNvGrpSpPr>
      </xdr:nvGrpSpPr>
      <xdr:grpSpPr bwMode="auto">
        <a:xfrm>
          <a:off x="1447800" y="2196465"/>
          <a:ext cx="396240" cy="628650"/>
          <a:chOff x="1447800" y="2171700"/>
          <a:chExt cx="388620" cy="632460"/>
        </a:xfrm>
      </xdr:grpSpPr>
      <xdr:cxnSp macro="">
        <xdr:nvCxnSpPr>
          <xdr:cNvPr id="196" name="直線コネクタ 195">
            <a:extLst>
              <a:ext uri="{FF2B5EF4-FFF2-40B4-BE49-F238E27FC236}">
                <a16:creationId xmlns:a16="http://schemas.microsoft.com/office/drawing/2014/main" xmlns=""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xmlns=""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xmlns=""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xmlns=""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xmlns=""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xmlns=""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xmlns=""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xmlns=""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xmlns=""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xmlns=""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xmlns=""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xmlns=""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xmlns=""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xmlns=""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xmlns=""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xmlns=""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xmlns=""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xmlns=""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xmlns=""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xmlns=""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xmlns=""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xmlns=""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xmlns=""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xmlns=""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xmlns=""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xmlns=""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xmlns=""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xmlns=""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xmlns=""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xmlns=""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xmlns=""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xmlns=""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xmlns=""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xmlns=""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xmlns=""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xmlns=""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xmlns=""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xmlns=""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xmlns=""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xmlns=""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xmlns=""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xmlns=""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xmlns=""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xmlns=""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xmlns=""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xmlns=""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xmlns=""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xmlns=""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xmlns=""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xmlns=""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xmlns=""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xmlns=""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xmlns=""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xmlns=""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xmlns=""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xmlns=""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xmlns=""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xmlns=""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xmlns=""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xmlns=""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xmlns=""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xmlns=""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xmlns=""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xmlns=""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xmlns=""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xmlns=""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xmlns=""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xmlns=""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xmlns=""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xmlns=""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xmlns=""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xmlns=""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xmlns=""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xmlns=""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xmlns=""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xmlns=""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xmlns=""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xmlns=""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xmlns=""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xmlns=""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xmlns=""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xmlns=""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xmlns=""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xmlns=""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xmlns=""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xmlns=""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xmlns=""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xmlns=""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xmlns=""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xmlns=""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xmlns=""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xmlns=""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xmlns=""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xmlns=""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xmlns=""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xmlns=""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xmlns=""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xmlns=""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xmlns=""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xmlns=""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xmlns=""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xmlns=""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xmlns=""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xmlns=""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xmlns=""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xmlns=""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xmlns=""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xmlns=""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xmlns=""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xmlns=""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xmlns=""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xmlns=""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xmlns=""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xmlns=""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xmlns=""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xmlns=""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xmlns=""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xmlns=""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xmlns=""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xmlns=""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xmlns=""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xmlns=""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xmlns=""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xmlns=""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xmlns=""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xmlns=""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xmlns=""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xmlns=""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xmlns=""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xmlns=""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xmlns=""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xmlns=""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xmlns=""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xmlns=""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xmlns=""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xmlns=""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xmlns=""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xmlns=""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xmlns=""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xmlns=""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xmlns=""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xmlns=""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xmlns=""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xmlns=""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xmlns=""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xmlns=""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xmlns=""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xmlns=""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xmlns=""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xmlns=""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xmlns=""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xmlns=""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xmlns=""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xmlns=""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xmlns=""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xmlns=""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xmlns=""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xmlns=""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xmlns=""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xmlns=""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xmlns=""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xmlns=""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xmlns=""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xmlns=""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xmlns=""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xmlns=""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xmlns=""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xmlns=""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xmlns=""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xmlns=""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xmlns=""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xmlns=""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xmlns=""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xmlns=""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xmlns=""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xmlns=""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xmlns=""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xmlns=""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xmlns=""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xmlns=""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xmlns=""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xmlns=""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xmlns=""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xmlns=""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xmlns=""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xmlns=""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xmlns=""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xmlns=""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xmlns=""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xmlns=""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xmlns=""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xmlns=""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xmlns=""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xmlns=""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xmlns=""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xmlns=""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xmlns=""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xmlns=""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xmlns=""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xmlns=""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xmlns=""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xmlns=""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xmlns=""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xmlns=""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xmlns=""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xmlns="" id="{00000000-0008-0000-0200-0000DA800E00}"/>
            </a:ext>
          </a:extLst>
        </xdr:cNvPr>
        <xdr:cNvGrpSpPr>
          <a:grpSpLocks/>
        </xdr:cNvGrpSpPr>
      </xdr:nvGrpSpPr>
      <xdr:grpSpPr bwMode="auto">
        <a:xfrm>
          <a:off x="1447800" y="2207895"/>
          <a:ext cx="396240" cy="640080"/>
          <a:chOff x="1447800" y="2186940"/>
          <a:chExt cx="388620" cy="632460"/>
        </a:xfrm>
      </xdr:grpSpPr>
      <xdr:cxnSp macro="">
        <xdr:nvCxnSpPr>
          <xdr:cNvPr id="80" name="直線コネクタ 79">
            <a:extLst>
              <a:ext uri="{FF2B5EF4-FFF2-40B4-BE49-F238E27FC236}">
                <a16:creationId xmlns:a16="http://schemas.microsoft.com/office/drawing/2014/main" xmlns=""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xmlns=""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xmlns=""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xmlns=""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xmlns=""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xmlns=""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xmlns=""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xmlns=""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xmlns=""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xmlns=""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xmlns=""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xmlns=""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xmlns=""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xmlns=""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xmlns=""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xmlns=""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xmlns=""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xmlns=""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xmlns=""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xmlns=""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xmlns=""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xmlns=""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xmlns=""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xmlns=""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xmlns=""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xmlns=""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xmlns=""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xmlns=""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xmlns=""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xmlns=""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xmlns=""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xmlns=""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xmlns=""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xmlns=""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xmlns=""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xmlns=""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xmlns=""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xmlns=""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xmlns=""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xmlns=""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xmlns="" id="{00000000-0008-0000-1600-000004000000}"/>
                </a:ext>
              </a:extLst>
            </xdr:cNvPr>
            <xdr:cNvPicPr>
              <a:picLocks noChangeAspect="1" noChangeArrowheads="1"/>
              <a:extLst>
                <a:ext uri="{84589F7E-364E-4C9E-8A38-B11213B215E9}">
                  <a14:cameraTool cellRange="表紙!$D$77" spid="_x0000_s97229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xmlns="" id="{00000000-0008-0000-1600-000009000000}"/>
                </a:ext>
              </a:extLst>
            </xdr:cNvPr>
            <xdr:cNvPicPr>
              <a:picLocks noChangeAspect="1" noChangeArrowheads="1"/>
              <a:extLst>
                <a:ext uri="{84589F7E-364E-4C9E-8A38-B11213B215E9}">
                  <a14:cameraTool cellRange="表紙!$F$62" spid="_x0000_s97229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xmlns=""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xmlns=""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xmlns=""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xmlns=""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xmlns=""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xmlns=""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xmlns=""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xmlns=""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xmlns=""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xmlns=""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xmlns=""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xmlns=""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xmlns=""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xmlns=""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xmlns=""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xmlns=""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xmlns=""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xmlns=""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xmlns=""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xmlns=""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xmlns=""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xmlns=""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xmlns=""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xmlns=""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xmlns=""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xmlns=""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xmlns=""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xmlns=""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xmlns=""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xmlns=""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xmlns=""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xmlns=""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xmlns=""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xmlns=""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xmlns=""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xmlns=""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xmlns=""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xmlns=""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xmlns=""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xmlns=""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xmlns=""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xmlns=""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xmlns=""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xmlns=""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xmlns=""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xmlns=""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xmlns=""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xmlns=""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xmlns=""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xmlns=""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xmlns=""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xmlns=""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xmlns=""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xmlns=""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xmlns=""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xmlns=""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xmlns=""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xmlns=""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xmlns=""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xmlns=""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xmlns=""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xmlns=""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xmlns=""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xmlns=""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xmlns=""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xmlns=""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xmlns=""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xmlns=""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xmlns=""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xmlns=""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xmlns=""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xmlns=""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xmlns=""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xmlns=""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xmlns=""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xmlns=""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xmlns=""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xmlns=""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xmlns=""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xmlns=""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xmlns=""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xmlns=""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xmlns=""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xmlns=""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xmlns=""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xmlns=""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xmlns=""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xmlns=""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xmlns=""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xmlns=""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xmlns=""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xmlns=""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xmlns=""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xmlns=""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xmlns=""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xmlns=""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xmlns=""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xmlns=""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xmlns=""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xmlns=""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xmlns=""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xmlns=""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xmlns=""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xmlns=""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xmlns=""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xmlns=""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xmlns=""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xmlns=""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xmlns=""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xmlns=""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xmlns=""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xmlns=""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xmlns=""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xmlns=""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xmlns=""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xmlns=""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xmlns=""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xmlns=""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xmlns=""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xmlns=""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xmlns=""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xmlns=""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xmlns=""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xmlns=""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xmlns=""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xmlns=""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xmlns=""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xmlns=""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xmlns=""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xmlns=""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xmlns=""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xmlns=""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xmlns=""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xmlns=""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xmlns=""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xmlns=""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xmlns=""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xmlns=""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xmlns=""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xmlns=""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xmlns=""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xmlns=""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xmlns=""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xmlns=""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xmlns=""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xmlns=""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xmlns=""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xmlns=""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xmlns=""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xmlns=""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xmlns=""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xmlns=""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xmlns=""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xmlns=""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xmlns=""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xmlns=""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xmlns=""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xmlns=""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xmlns=""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xmlns=""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xmlns=""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xmlns=""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xmlns=""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xmlns=""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xmlns=""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xmlns=""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xmlns=""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xmlns=""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xmlns=""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xmlns=""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xmlns=""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xmlns=""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xmlns=""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xmlns=""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xmlns=""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xmlns=""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xmlns=""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xmlns=""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xmlns=""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xmlns=""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xmlns=""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xmlns=""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xmlns=""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xmlns=""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xmlns=""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xmlns=""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xmlns=""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xmlns=""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xmlns=""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xmlns=""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xmlns=""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xmlns=""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xmlns=""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xmlns=""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xmlns=""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xmlns=""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xmlns=""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xmlns=""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xmlns=""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xmlns=""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xmlns=""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xmlns=""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xmlns=""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xmlns=""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xmlns=""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xmlns=""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xmlns=""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xmlns=""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xmlns=""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xmlns=""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xmlns=""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xmlns=""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xmlns=""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xmlns=""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xmlns=""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xmlns=""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xmlns=""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xmlns=""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xmlns=""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xmlns=""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xmlns=""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xmlns=""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xmlns=""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xmlns=""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xmlns=""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xmlns=""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xmlns=""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xmlns=""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xmlns=""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xmlns=""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xmlns=""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xmlns=""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xmlns=""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xmlns=""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xmlns=""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xmlns=""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xmlns=""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xmlns=""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xmlns=""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xmlns=""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xmlns=""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xmlns=""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xmlns=""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xmlns=""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xmlns=""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xmlns=""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xmlns=""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xmlns=""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B25" zoomScale="115" zoomScaleNormal="115" zoomScaleSheetLayoutView="115" workbookViewId="0">
      <selection activeCell="P37" sqref="P37"/>
    </sheetView>
  </sheetViews>
  <sheetFormatPr defaultColWidth="9" defaultRowHeight="12"/>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c r="C2" s="25" t="s">
        <v>51</v>
      </c>
    </row>
    <row r="3" spans="1:54" ht="13.5">
      <c r="C3" s="25" t="s">
        <v>159</v>
      </c>
    </row>
    <row r="4" spans="1:54" s="91" customFormat="1" ht="13.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c r="C6" s="25"/>
    </row>
    <row r="7" spans="1:54" ht="13.5">
      <c r="C7" s="25" t="s">
        <v>2</v>
      </c>
      <c r="W7" s="25"/>
    </row>
    <row r="8" spans="1:54" s="485" customFormat="1" ht="13.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c r="C19" s="25"/>
      <c r="D19" s="91"/>
      <c r="E19" s="91"/>
      <c r="F19" s="91"/>
      <c r="G19" s="91"/>
      <c r="H19" s="91"/>
      <c r="I19" s="91"/>
      <c r="J19" s="91"/>
      <c r="K19" s="91"/>
      <c r="L19" s="91"/>
      <c r="M19" s="91"/>
      <c r="N19" s="91"/>
      <c r="O19" s="91"/>
      <c r="P19" s="91"/>
      <c r="Q19" s="91"/>
      <c r="R19" s="91"/>
      <c r="W19" s="25"/>
      <c r="X19" s="106"/>
      <c r="Y19" s="107"/>
    </row>
    <row r="20" spans="1:56" ht="13.5">
      <c r="C20" s="25" t="s">
        <v>3</v>
      </c>
      <c r="D20" s="27"/>
      <c r="F20" s="91"/>
      <c r="G20" s="91"/>
      <c r="H20" s="91"/>
      <c r="I20" s="91"/>
      <c r="J20" s="91"/>
      <c r="K20" s="91"/>
      <c r="L20" s="91"/>
      <c r="M20" s="91"/>
      <c r="N20" s="91"/>
      <c r="O20" s="91"/>
      <c r="P20" s="91"/>
      <c r="Q20" s="91"/>
      <c r="R20" s="91"/>
      <c r="W20" s="25"/>
      <c r="X20" s="106"/>
      <c r="Y20" s="107"/>
    </row>
    <row r="21" spans="1:56" ht="13.5">
      <c r="C21" s="687"/>
      <c r="D21" s="688"/>
      <c r="E21" s="25" t="s">
        <v>50</v>
      </c>
      <c r="W21" s="25"/>
      <c r="X21" s="106"/>
      <c r="Y21" s="107"/>
    </row>
    <row r="22" spans="1:56" ht="13.5">
      <c r="C22" s="689" t="s">
        <v>395</v>
      </c>
      <c r="D22" s="690"/>
      <c r="E22" s="25" t="s">
        <v>384</v>
      </c>
      <c r="W22" s="25"/>
      <c r="X22" s="107"/>
      <c r="Y22" s="107"/>
    </row>
    <row r="23" spans="1:56" ht="13.5">
      <c r="C23" s="691" t="s">
        <v>396</v>
      </c>
      <c r="D23" s="692"/>
      <c r="E23" s="25" t="s">
        <v>1</v>
      </c>
      <c r="W23" s="25"/>
      <c r="X23" s="107"/>
      <c r="Y23" s="107"/>
    </row>
    <row r="24" spans="1:56" ht="13.5">
      <c r="C24" s="693" t="s">
        <v>397</v>
      </c>
      <c r="D24" s="694"/>
      <c r="E24" s="25" t="s">
        <v>46</v>
      </c>
      <c r="W24" s="25"/>
      <c r="X24" s="107"/>
      <c r="Y24" s="107"/>
    </row>
    <row r="25" spans="1:56" ht="13.5">
      <c r="C25" s="695" t="s">
        <v>398</v>
      </c>
      <c r="D25" s="696"/>
      <c r="E25" s="489" t="s">
        <v>388</v>
      </c>
      <c r="W25" s="25"/>
      <c r="X25" s="106"/>
      <c r="Y25" s="107"/>
    </row>
    <row r="26" spans="1:56" ht="13.5">
      <c r="C26" s="29"/>
      <c r="D26" s="29"/>
      <c r="E26" s="489" t="s">
        <v>383</v>
      </c>
      <c r="W26" s="25"/>
      <c r="X26" s="106"/>
      <c r="Y26" s="107"/>
      <c r="AA26" s="109"/>
    </row>
    <row r="27" spans="1:56" ht="14.25" thickBot="1">
      <c r="C27" s="29"/>
      <c r="D27" s="29"/>
      <c r="E27" s="593"/>
      <c r="U27" s="117"/>
      <c r="V27" s="117"/>
      <c r="W27" s="117"/>
      <c r="X27" s="26"/>
      <c r="Y27" s="25"/>
      <c r="Z27" s="106"/>
      <c r="AA27" s="429"/>
      <c r="BC27" s="53"/>
      <c r="BD27" s="53"/>
    </row>
    <row r="28" spans="1:56" ht="13.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c r="C34" s="96"/>
      <c r="D34" s="30"/>
      <c r="E34" s="30"/>
      <c r="F34" s="30"/>
      <c r="G34" s="30"/>
      <c r="H34" s="30"/>
      <c r="I34" s="30"/>
      <c r="J34" s="30"/>
      <c r="K34" s="30"/>
      <c r="L34" s="30"/>
      <c r="M34" s="30"/>
      <c r="N34" s="30"/>
      <c r="O34" s="30"/>
      <c r="P34" s="30"/>
      <c r="Q34" s="30"/>
      <c r="R34" s="30"/>
      <c r="S34" s="30"/>
      <c r="T34" s="30"/>
      <c r="U34" s="97"/>
      <c r="W34" s="25"/>
      <c r="X34" s="106"/>
      <c r="Y34" s="107"/>
    </row>
    <row r="35" spans="1:25" ht="14.25">
      <c r="C35" s="96"/>
      <c r="D35" s="30"/>
      <c r="E35" s="30"/>
      <c r="F35" s="30"/>
      <c r="G35" s="30"/>
      <c r="H35" s="30"/>
      <c r="I35" s="30"/>
      <c r="J35" s="30"/>
      <c r="K35" s="30"/>
      <c r="L35" s="30"/>
      <c r="M35" s="30"/>
      <c r="N35" s="30"/>
      <c r="O35" s="30"/>
      <c r="P35" s="742">
        <v>45825</v>
      </c>
      <c r="Q35" s="743"/>
      <c r="R35" s="743"/>
      <c r="S35" s="743"/>
      <c r="T35" s="744"/>
      <c r="U35" s="745"/>
      <c r="W35" s="25"/>
      <c r="X35" s="106"/>
      <c r="Y35" s="107"/>
    </row>
    <row r="36" spans="1:25" ht="13.5">
      <c r="C36" s="96"/>
      <c r="D36" s="30"/>
      <c r="E36" s="30"/>
      <c r="F36" s="30"/>
      <c r="G36" s="30"/>
      <c r="H36" s="30"/>
      <c r="I36" s="30"/>
      <c r="J36" s="30"/>
      <c r="K36" s="30"/>
      <c r="L36" s="30"/>
      <c r="M36" s="30"/>
      <c r="N36" s="30"/>
      <c r="O36" s="30"/>
      <c r="P36" s="30"/>
      <c r="Q36" s="30"/>
      <c r="R36" s="30"/>
      <c r="S36" s="374"/>
      <c r="T36" s="374"/>
      <c r="U36" s="98"/>
      <c r="W36" s="25"/>
      <c r="X36" s="106"/>
      <c r="Y36" s="107"/>
    </row>
    <row r="37" spans="1:25" ht="13.5">
      <c r="C37" s="740" t="s">
        <v>450</v>
      </c>
      <c r="D37" s="741"/>
      <c r="E37" s="741"/>
      <c r="F37" s="741"/>
      <c r="G37" s="594" t="s">
        <v>5</v>
      </c>
      <c r="H37" s="594"/>
      <c r="I37" s="30"/>
      <c r="J37" s="30"/>
      <c r="K37" s="30"/>
      <c r="L37" s="30"/>
      <c r="M37" s="30"/>
      <c r="N37" s="30"/>
      <c r="O37" s="30"/>
      <c r="P37" s="30"/>
      <c r="Q37" s="30"/>
      <c r="R37" s="30"/>
      <c r="S37" s="30"/>
      <c r="T37" s="30"/>
      <c r="U37" s="97"/>
      <c r="W37" s="25"/>
      <c r="X37" s="106"/>
      <c r="Y37" s="107"/>
    </row>
    <row r="38" spans="1:25" ht="13.5">
      <c r="C38" s="96"/>
      <c r="D38" s="30"/>
      <c r="E38" s="30"/>
      <c r="F38" s="30"/>
      <c r="G38" s="30"/>
      <c r="H38" s="30"/>
      <c r="I38" s="30"/>
      <c r="J38" s="30"/>
      <c r="K38" s="30"/>
      <c r="L38" s="30"/>
      <c r="M38" s="30"/>
      <c r="N38" s="30"/>
      <c r="O38" s="30"/>
      <c r="P38" s="30"/>
      <c r="Q38" s="30"/>
      <c r="R38" s="30"/>
      <c r="S38" s="30"/>
      <c r="T38" s="30"/>
      <c r="U38" s="97"/>
      <c r="W38" s="25"/>
      <c r="X38" s="106"/>
      <c r="Y38" s="107"/>
    </row>
    <row r="39" spans="1:25" ht="13.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c r="C40" s="96"/>
      <c r="D40" s="30"/>
      <c r="E40" s="30"/>
      <c r="F40" s="30"/>
      <c r="G40" s="30"/>
      <c r="H40" s="30"/>
      <c r="I40" s="31"/>
      <c r="J40" s="31" t="s">
        <v>6</v>
      </c>
      <c r="K40" s="31"/>
      <c r="L40" s="746" t="s">
        <v>446</v>
      </c>
      <c r="M40" s="746"/>
      <c r="N40" s="746"/>
      <c r="O40" s="746"/>
      <c r="P40" s="746"/>
      <c r="Q40" s="746"/>
      <c r="R40" s="746"/>
      <c r="S40" s="746"/>
      <c r="T40" s="746"/>
      <c r="U40" s="747"/>
      <c r="W40" s="25"/>
      <c r="X40" s="106"/>
    </row>
    <row r="41" spans="1:25" ht="26.25" customHeight="1">
      <c r="C41" s="96"/>
      <c r="D41" s="30"/>
      <c r="E41" s="30"/>
      <c r="F41" s="30"/>
      <c r="G41" s="30"/>
      <c r="H41" s="30"/>
      <c r="I41" s="31"/>
      <c r="J41" s="31" t="s">
        <v>7</v>
      </c>
      <c r="K41" s="31"/>
      <c r="L41" s="746" t="s">
        <v>447</v>
      </c>
      <c r="M41" s="746"/>
      <c r="N41" s="746"/>
      <c r="O41" s="746"/>
      <c r="P41" s="746"/>
      <c r="Q41" s="746"/>
      <c r="R41" s="746"/>
      <c r="S41" s="746"/>
      <c r="T41" s="746"/>
      <c r="U41" s="747"/>
    </row>
    <row r="42" spans="1:25">
      <c r="C42" s="96"/>
      <c r="D42" s="30"/>
      <c r="E42" s="30"/>
      <c r="F42" s="30"/>
      <c r="G42" s="30"/>
      <c r="H42" s="30"/>
      <c r="I42" s="30"/>
      <c r="J42" s="30"/>
      <c r="K42" s="30"/>
      <c r="L42" s="30" t="s">
        <v>8</v>
      </c>
      <c r="M42" s="30"/>
      <c r="N42" s="30"/>
      <c r="O42" s="30"/>
      <c r="P42" s="30"/>
      <c r="Q42" s="30"/>
      <c r="R42" s="30"/>
      <c r="S42" s="30"/>
      <c r="T42" s="30"/>
      <c r="U42" s="447"/>
    </row>
    <row r="43" spans="1:25" ht="13.5">
      <c r="C43" s="96"/>
      <c r="D43" s="30"/>
      <c r="E43" s="30"/>
      <c r="F43" s="30"/>
      <c r="G43" s="30"/>
      <c r="H43" s="30"/>
      <c r="I43" s="30"/>
      <c r="J43" s="30"/>
      <c r="K43" s="30"/>
      <c r="L43" s="32"/>
      <c r="M43" s="32" t="s">
        <v>9</v>
      </c>
      <c r="N43" s="32"/>
      <c r="O43" s="748" t="s">
        <v>449</v>
      </c>
      <c r="P43" s="748"/>
      <c r="Q43" s="748"/>
      <c r="R43" s="748"/>
      <c r="S43" s="748"/>
      <c r="T43" s="748"/>
      <c r="U43" s="749"/>
    </row>
    <row r="44" spans="1:25">
      <c r="C44" s="96"/>
      <c r="D44" s="30"/>
      <c r="E44" s="30"/>
      <c r="F44" s="30"/>
      <c r="G44" s="30"/>
      <c r="H44" s="30"/>
      <c r="I44" s="30"/>
      <c r="J44" s="30"/>
      <c r="K44" s="30"/>
      <c r="L44" s="32"/>
      <c r="M44" s="32"/>
      <c r="N44" s="32"/>
      <c r="O44" s="30"/>
      <c r="P44" s="30"/>
      <c r="Q44" s="30"/>
      <c r="R44" s="30"/>
      <c r="S44" s="30"/>
      <c r="T44" s="30"/>
      <c r="U44" s="97"/>
    </row>
    <row r="45" spans="1:25">
      <c r="C45" s="96"/>
      <c r="D45" s="30"/>
      <c r="E45" s="30"/>
      <c r="F45" s="30"/>
      <c r="G45" s="30"/>
      <c r="H45" s="30"/>
      <c r="I45" s="30"/>
      <c r="J45" s="30"/>
      <c r="K45" s="30"/>
      <c r="L45" s="30"/>
      <c r="M45" s="30"/>
      <c r="N45" s="30"/>
      <c r="O45" s="30"/>
      <c r="P45" s="30"/>
      <c r="Q45" s="30"/>
      <c r="R45" s="30"/>
      <c r="S45" s="30"/>
      <c r="T45" s="30"/>
      <c r="U45" s="97"/>
    </row>
    <row r="46" spans="1:25" ht="30" customHeight="1">
      <c r="A46" s="28">
        <v>4</v>
      </c>
      <c r="C46" s="714" t="s">
        <v>405</v>
      </c>
      <c r="D46" s="715"/>
      <c r="E46" s="715"/>
      <c r="F46" s="715"/>
      <c r="G46" s="715"/>
      <c r="H46" s="715"/>
      <c r="I46" s="715"/>
      <c r="J46" s="715"/>
      <c r="K46" s="715"/>
      <c r="L46" s="715"/>
      <c r="M46" s="715"/>
      <c r="N46" s="715"/>
      <c r="O46" s="715"/>
      <c r="P46" s="715"/>
      <c r="Q46" s="715"/>
      <c r="R46" s="715"/>
      <c r="S46" s="715"/>
      <c r="T46" s="715"/>
      <c r="U46" s="716"/>
    </row>
    <row r="47" spans="1:25">
      <c r="C47" s="99"/>
      <c r="D47" s="33"/>
      <c r="E47" s="33"/>
      <c r="F47" s="33"/>
      <c r="G47" s="33"/>
      <c r="H47" s="33"/>
      <c r="I47" s="33"/>
      <c r="J47" s="33"/>
      <c r="K47" s="33"/>
      <c r="L47" s="33"/>
      <c r="M47" s="33"/>
      <c r="N47" s="33"/>
      <c r="O47" s="33"/>
      <c r="P47" s="33"/>
      <c r="Q47" s="33"/>
      <c r="R47" s="33"/>
      <c r="S47" s="33"/>
      <c r="T47" s="30"/>
      <c r="U47" s="97"/>
    </row>
    <row r="48" spans="1:25" ht="24.75" customHeight="1">
      <c r="C48" s="697" t="s">
        <v>10</v>
      </c>
      <c r="D48" s="717"/>
      <c r="E48" s="718"/>
      <c r="F48" s="703" t="s">
        <v>448</v>
      </c>
      <c r="G48" s="704"/>
      <c r="H48" s="704"/>
      <c r="I48" s="705"/>
      <c r="J48" s="705"/>
      <c r="K48" s="705"/>
      <c r="L48" s="705"/>
      <c r="M48" s="705"/>
      <c r="N48" s="705"/>
      <c r="O48" s="705"/>
      <c r="P48" s="722" t="s">
        <v>431</v>
      </c>
      <c r="Q48" s="723"/>
      <c r="R48" s="723"/>
      <c r="S48" s="723"/>
      <c r="T48" s="723"/>
      <c r="U48" s="724"/>
    </row>
    <row r="49" spans="3:54" ht="21.75" customHeight="1">
      <c r="C49" s="719"/>
      <c r="D49" s="720"/>
      <c r="E49" s="721"/>
      <c r="F49" s="706"/>
      <c r="G49" s="707"/>
      <c r="H49" s="707"/>
      <c r="I49" s="707"/>
      <c r="J49" s="707"/>
      <c r="K49" s="707"/>
      <c r="L49" s="707"/>
      <c r="M49" s="707"/>
      <c r="N49" s="707"/>
      <c r="O49" s="707"/>
      <c r="P49" s="725">
        <v>7021</v>
      </c>
      <c r="Q49" s="726"/>
      <c r="R49" s="726"/>
      <c r="S49" s="726"/>
      <c r="T49" s="726"/>
      <c r="U49" s="727"/>
    </row>
    <row r="50" spans="3:54" ht="26.25" customHeight="1">
      <c r="C50" s="697" t="s">
        <v>11</v>
      </c>
      <c r="D50" s="698"/>
      <c r="E50" s="699"/>
      <c r="F50" s="708" t="s">
        <v>446</v>
      </c>
      <c r="G50" s="709"/>
      <c r="H50" s="709"/>
      <c r="I50" s="709"/>
      <c r="J50" s="709"/>
      <c r="K50" s="709"/>
      <c r="L50" s="709"/>
      <c r="M50" s="709"/>
      <c r="N50" s="592" t="s">
        <v>172</v>
      </c>
      <c r="O50" s="595"/>
      <c r="P50" s="596"/>
      <c r="Q50" s="712" t="s">
        <v>458</v>
      </c>
      <c r="R50" s="712"/>
      <c r="S50" s="712"/>
      <c r="T50" s="712"/>
      <c r="U50" s="713"/>
    </row>
    <row r="51" spans="3:54" ht="26.25" customHeight="1">
      <c r="C51" s="700"/>
      <c r="D51" s="701"/>
      <c r="E51" s="702"/>
      <c r="F51" s="710"/>
      <c r="G51" s="711"/>
      <c r="H51" s="711"/>
      <c r="I51" s="711"/>
      <c r="J51" s="711"/>
      <c r="K51" s="711"/>
      <c r="L51" s="711"/>
      <c r="M51" s="711"/>
      <c r="N51" s="790"/>
      <c r="O51" s="790"/>
      <c r="P51" s="790"/>
      <c r="Q51" s="790"/>
      <c r="R51" s="790"/>
      <c r="S51" s="790"/>
      <c r="T51" s="790"/>
      <c r="U51" s="791"/>
    </row>
    <row r="52" spans="3:54" ht="26.25" customHeight="1">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c r="C54" s="202"/>
      <c r="D54" s="203" t="s">
        <v>288</v>
      </c>
      <c r="E54" s="207" t="s">
        <v>12</v>
      </c>
      <c r="F54" s="792" t="s">
        <v>119</v>
      </c>
      <c r="G54" s="793"/>
      <c r="H54" s="793"/>
      <c r="I54" s="793"/>
      <c r="J54" s="793"/>
      <c r="K54" s="793"/>
      <c r="L54" s="38" t="s">
        <v>48</v>
      </c>
      <c r="M54" s="38"/>
      <c r="N54" s="797" t="s">
        <v>451</v>
      </c>
      <c r="O54" s="797"/>
      <c r="P54" s="797"/>
      <c r="Q54" s="797"/>
      <c r="R54" s="797"/>
      <c r="S54" s="797"/>
      <c r="T54" s="797"/>
      <c r="U54" s="798"/>
      <c r="V54" s="34"/>
      <c r="W54" s="53"/>
      <c r="BB54" s="26"/>
    </row>
    <row r="55" spans="3:54" ht="27" customHeight="1">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c r="C56" s="204"/>
      <c r="D56" s="205"/>
      <c r="E56" s="206"/>
      <c r="F56" s="763" t="s">
        <v>279</v>
      </c>
      <c r="G56" s="764"/>
      <c r="H56" s="764"/>
      <c r="I56" s="765"/>
      <c r="J56" s="799" t="s">
        <v>284</v>
      </c>
      <c r="K56" s="800"/>
      <c r="L56" s="800"/>
      <c r="M56" s="801"/>
      <c r="N56" s="761"/>
      <c r="O56" s="762"/>
      <c r="P56" s="762"/>
      <c r="Q56" s="762"/>
      <c r="R56" s="762"/>
      <c r="S56" s="282" t="s">
        <v>285</v>
      </c>
      <c r="T56" s="282"/>
      <c r="U56" s="327"/>
      <c r="W56" s="34"/>
    </row>
    <row r="57" spans="3:54" ht="27" customHeight="1">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c r="C61" s="597"/>
      <c r="D61" s="574" t="s">
        <v>290</v>
      </c>
      <c r="E61" s="575" t="s">
        <v>241</v>
      </c>
      <c r="F61" s="794">
        <v>9</v>
      </c>
      <c r="G61" s="795"/>
      <c r="H61" s="795"/>
      <c r="I61" s="795"/>
      <c r="J61" s="795"/>
      <c r="K61" s="795"/>
      <c r="L61" s="795"/>
      <c r="M61" s="795"/>
      <c r="N61" s="795"/>
      <c r="O61" s="795"/>
      <c r="P61" s="795"/>
      <c r="Q61" s="795"/>
      <c r="R61" s="795"/>
      <c r="S61" s="795"/>
      <c r="T61" s="795"/>
      <c r="U61" s="796"/>
      <c r="W61" s="34"/>
    </row>
    <row r="62" spans="3:54" ht="13.9" customHeight="1">
      <c r="C62" s="597"/>
      <c r="D62" s="576"/>
      <c r="E62" s="505"/>
      <c r="F62" s="772" t="s">
        <v>452</v>
      </c>
      <c r="G62" s="773"/>
      <c r="H62" s="773"/>
      <c r="I62" s="773"/>
      <c r="J62" s="773"/>
      <c r="K62" s="773"/>
      <c r="L62" s="773"/>
      <c r="M62" s="773"/>
      <c r="N62" s="773"/>
      <c r="O62" s="773"/>
      <c r="P62" s="773"/>
      <c r="Q62" s="773"/>
      <c r="R62" s="773"/>
      <c r="S62" s="773"/>
      <c r="T62" s="773"/>
      <c r="U62" s="774"/>
      <c r="W62" s="34" t="s">
        <v>445</v>
      </c>
    </row>
    <row r="63" spans="3:54" ht="13.9" customHeight="1">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c r="C75" s="198" t="s">
        <v>242</v>
      </c>
      <c r="D75" s="574"/>
      <c r="E75" s="199"/>
      <c r="F75" s="35"/>
      <c r="G75" s="35"/>
      <c r="H75" s="35"/>
      <c r="I75" s="36"/>
      <c r="J75" s="36"/>
      <c r="K75" s="36"/>
      <c r="L75" s="37"/>
      <c r="M75" s="37"/>
      <c r="N75" s="37"/>
      <c r="O75" s="38"/>
      <c r="P75" s="38"/>
      <c r="Q75" s="38"/>
      <c r="R75" s="38"/>
      <c r="S75" s="36"/>
      <c r="T75" s="36"/>
      <c r="U75" s="39"/>
      <c r="W75" s="34"/>
    </row>
    <row r="76" spans="3:23" ht="15" customHeight="1">
      <c r="C76" s="208"/>
      <c r="D76" s="196" t="s">
        <v>243</v>
      </c>
      <c r="E76" s="197"/>
      <c r="F76" s="40"/>
      <c r="G76" s="40"/>
      <c r="H76" s="40"/>
      <c r="I76" s="41"/>
      <c r="J76" s="41"/>
      <c r="K76" s="41"/>
      <c r="L76" s="42"/>
      <c r="M76" s="42"/>
      <c r="N76" s="42"/>
      <c r="O76" s="43"/>
      <c r="P76" s="43"/>
      <c r="Q76" s="43"/>
      <c r="R76" s="43"/>
      <c r="S76" s="41"/>
      <c r="T76" s="375"/>
      <c r="U76" s="387"/>
      <c r="W76" s="34"/>
    </row>
    <row r="77" spans="3:23" ht="13.9" customHeight="1">
      <c r="C77" s="442"/>
      <c r="D77" s="766" t="s">
        <v>453</v>
      </c>
      <c r="E77" s="767"/>
      <c r="F77" s="767"/>
      <c r="G77" s="767"/>
      <c r="H77" s="767"/>
      <c r="I77" s="767"/>
      <c r="J77" s="767"/>
      <c r="K77" s="767"/>
      <c r="L77" s="767"/>
      <c r="M77" s="767"/>
      <c r="N77" s="767"/>
      <c r="O77" s="767"/>
      <c r="P77" s="767"/>
      <c r="Q77" s="767"/>
      <c r="R77" s="767"/>
      <c r="S77" s="767"/>
      <c r="T77" s="767"/>
      <c r="U77" s="768"/>
      <c r="W77" s="34" t="s">
        <v>445</v>
      </c>
    </row>
    <row r="78" spans="3:23" ht="13.9" customHeight="1">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c r="C87" s="198" t="s">
        <v>244</v>
      </c>
      <c r="D87" s="574"/>
      <c r="E87" s="199"/>
      <c r="F87" s="35"/>
      <c r="G87" s="35"/>
      <c r="H87" s="35"/>
      <c r="I87" s="36"/>
      <c r="J87" s="36"/>
      <c r="K87" s="36"/>
      <c r="L87" s="37"/>
      <c r="M87" s="37"/>
      <c r="N87" s="37"/>
      <c r="O87" s="38"/>
      <c r="P87" s="38"/>
      <c r="Q87" s="38"/>
      <c r="R87" s="38"/>
      <c r="S87" s="36"/>
      <c r="T87" s="36"/>
      <c r="U87" s="39"/>
      <c r="W87" s="34"/>
    </row>
    <row r="88" spans="1:56" ht="15" customHeight="1">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c r="A89" s="28">
        <v>5</v>
      </c>
      <c r="C89" s="780"/>
      <c r="D89" s="785"/>
      <c r="E89" s="751"/>
      <c r="F89" s="196" t="s">
        <v>252</v>
      </c>
      <c r="G89" s="43"/>
      <c r="H89" s="43"/>
      <c r="I89" s="43"/>
      <c r="J89" s="43"/>
      <c r="K89" s="779">
        <f>+COUNTIF(別紙!G9:Z9,"&gt;0")</f>
        <v>7</v>
      </c>
      <c r="L89" s="779"/>
      <c r="M89" s="779"/>
      <c r="N89" s="210" t="s">
        <v>47</v>
      </c>
      <c r="O89" s="210"/>
      <c r="P89" s="602"/>
      <c r="Q89" s="775" t="s">
        <v>353</v>
      </c>
      <c r="R89" s="775"/>
      <c r="S89" s="775"/>
      <c r="T89" s="775"/>
      <c r="U89" s="776"/>
      <c r="V89" s="376"/>
      <c r="W89" s="376"/>
      <c r="X89" s="26"/>
      <c r="Y89" s="34"/>
      <c r="BC89" s="53"/>
      <c r="BD89" s="53"/>
    </row>
    <row r="90" spans="1:56" ht="18" customHeight="1">
      <c r="A90" s="28">
        <v>6</v>
      </c>
      <c r="C90" s="780"/>
      <c r="D90" s="785"/>
      <c r="E90" s="751"/>
      <c r="F90" s="202" t="s">
        <v>200</v>
      </c>
      <c r="G90" s="209"/>
      <c r="H90" s="209"/>
      <c r="I90" s="209"/>
      <c r="J90" s="209"/>
      <c r="K90" s="755">
        <f>+別紙!AA9</f>
        <v>2256.5</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c r="C94" s="780"/>
      <c r="D94" s="785"/>
      <c r="E94" s="751"/>
      <c r="F94" s="652" t="s">
        <v>454</v>
      </c>
      <c r="G94" s="653"/>
      <c r="H94" s="653"/>
      <c r="I94" s="653"/>
      <c r="J94" s="653"/>
      <c r="K94" s="653"/>
      <c r="L94" s="653"/>
      <c r="M94" s="653"/>
      <c r="N94" s="653"/>
      <c r="O94" s="653"/>
      <c r="P94" s="653"/>
      <c r="Q94" s="653"/>
      <c r="R94" s="653"/>
      <c r="S94" s="653"/>
      <c r="T94" s="653"/>
      <c r="U94" s="654"/>
      <c r="V94" s="180"/>
      <c r="W94" s="181"/>
      <c r="X94" s="181"/>
      <c r="Y94" s="181"/>
    </row>
    <row r="95" spans="1:56" ht="13.9" customHeight="1">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c r="A104" s="28">
        <v>7</v>
      </c>
      <c r="C104" s="781"/>
      <c r="D104" s="759"/>
      <c r="E104" s="650"/>
      <c r="F104" s="196" t="s">
        <v>252</v>
      </c>
      <c r="G104" s="43"/>
      <c r="H104" s="43"/>
      <c r="I104" s="43"/>
      <c r="J104" s="43"/>
      <c r="K104" s="754">
        <f>+COUNTIF(別紙!G19:Z19,"&gt;0")</f>
        <v>7</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c r="A105" s="28">
        <v>8</v>
      </c>
      <c r="C105" s="781"/>
      <c r="D105" s="759"/>
      <c r="E105" s="650"/>
      <c r="F105" s="202" t="s">
        <v>200</v>
      </c>
      <c r="G105" s="209"/>
      <c r="H105" s="209"/>
      <c r="I105" s="209"/>
      <c r="J105" s="209"/>
      <c r="K105" s="755">
        <f>+別紙!AA19</f>
        <v>2256.5</v>
      </c>
      <c r="L105" s="755"/>
      <c r="M105" s="755"/>
      <c r="N105" s="755"/>
      <c r="O105" s="755"/>
      <c r="P105" s="610" t="s">
        <v>291</v>
      </c>
      <c r="Q105" s="777"/>
      <c r="R105" s="777"/>
      <c r="S105" s="777"/>
      <c r="T105" s="777"/>
      <c r="U105" s="778"/>
      <c r="V105" s="376"/>
      <c r="W105" s="376"/>
      <c r="X105" s="115"/>
      <c r="Y105" s="26"/>
      <c r="BC105" s="53"/>
      <c r="BD105" s="53"/>
    </row>
    <row r="106" spans="1:56" ht="13.9" customHeight="1">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c r="C109" s="781"/>
      <c r="D109" s="759"/>
      <c r="E109" s="650"/>
      <c r="F109" s="652" t="s">
        <v>455</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c r="C120" s="617"/>
      <c r="D120" s="647"/>
      <c r="E120" s="650"/>
      <c r="F120" s="652" t="s">
        <v>456</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c r="C126" s="622"/>
      <c r="D126" s="647"/>
      <c r="E126" s="650"/>
      <c r="F126" s="652" t="s">
        <v>457</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c r="C208" s="214"/>
      <c r="D208" s="647"/>
      <c r="E208" s="650"/>
      <c r="F208" s="668" t="s">
        <v>267</v>
      </c>
      <c r="G208" s="669"/>
      <c r="H208" s="669"/>
      <c r="I208" s="669"/>
      <c r="J208" s="669"/>
      <c r="K208" s="645">
        <f>+別紙!AA14</f>
        <v>2256.5</v>
      </c>
      <c r="L208" s="645"/>
      <c r="M208" s="645"/>
      <c r="N208" s="645"/>
      <c r="O208" s="645"/>
      <c r="P208" s="217" t="s">
        <v>13</v>
      </c>
      <c r="Q208" s="670" t="s">
        <v>365</v>
      </c>
      <c r="R208" s="671"/>
      <c r="S208" s="671"/>
      <c r="T208" s="671"/>
      <c r="U208" s="672"/>
      <c r="V208" s="180"/>
      <c r="W208" s="181"/>
      <c r="X208" s="181"/>
      <c r="Y208" s="181"/>
    </row>
    <row r="209" spans="3:26" ht="43.15" customHeight="1">
      <c r="C209" s="214"/>
      <c r="D209" s="647"/>
      <c r="E209" s="650"/>
      <c r="F209" s="328"/>
      <c r="G209" s="658" t="s">
        <v>223</v>
      </c>
      <c r="H209" s="659"/>
      <c r="I209" s="659"/>
      <c r="J209" s="659"/>
      <c r="K209" s="645">
        <f>+別紙!AA15</f>
        <v>805.3</v>
      </c>
      <c r="L209" s="645"/>
      <c r="M209" s="645"/>
      <c r="N209" s="645"/>
      <c r="O209" s="645"/>
      <c r="P209" s="578" t="s">
        <v>13</v>
      </c>
      <c r="Q209" s="673"/>
      <c r="R209" s="674"/>
      <c r="S209" s="674"/>
      <c r="T209" s="674"/>
      <c r="U209" s="675"/>
      <c r="V209" s="180"/>
      <c r="W209" s="181"/>
      <c r="X209" s="181"/>
      <c r="Y209" s="181"/>
    </row>
    <row r="210" spans="3:26" ht="43.15" customHeight="1">
      <c r="C210" s="214"/>
      <c r="D210" s="647"/>
      <c r="E210" s="650"/>
      <c r="F210" s="328"/>
      <c r="G210" s="658" t="s">
        <v>224</v>
      </c>
      <c r="H210" s="659"/>
      <c r="I210" s="659"/>
      <c r="J210" s="659"/>
      <c r="K210" s="645">
        <f>+別紙!AA16</f>
        <v>2225.9</v>
      </c>
      <c r="L210" s="645"/>
      <c r="M210" s="645"/>
      <c r="N210" s="645"/>
      <c r="O210" s="645"/>
      <c r="P210" s="578" t="s">
        <v>13</v>
      </c>
      <c r="Q210" s="673"/>
      <c r="R210" s="674"/>
      <c r="S210" s="674"/>
      <c r="T210" s="674"/>
      <c r="U210" s="675"/>
      <c r="V210" s="180"/>
      <c r="W210" s="181"/>
      <c r="X210" s="181"/>
      <c r="Y210" s="181"/>
    </row>
    <row r="211" spans="3:26" ht="43.15" customHeight="1">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c r="C214" s="214"/>
      <c r="D214" s="647"/>
      <c r="E214" s="650"/>
      <c r="F214" s="652"/>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c r="C225" s="214"/>
      <c r="D225" s="647"/>
      <c r="E225" s="650"/>
      <c r="F225" s="668" t="s">
        <v>267</v>
      </c>
      <c r="G225" s="669"/>
      <c r="H225" s="669"/>
      <c r="I225" s="669"/>
      <c r="J225" s="669"/>
      <c r="K225" s="645">
        <f>+別紙!AA43</f>
        <v>2256.5</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c r="C226" s="214"/>
      <c r="D226" s="647"/>
      <c r="E226" s="650"/>
      <c r="F226" s="328"/>
      <c r="G226" s="658" t="s">
        <v>223</v>
      </c>
      <c r="H226" s="659"/>
      <c r="I226" s="659"/>
      <c r="J226" s="659"/>
      <c r="K226" s="645">
        <f>+別紙!AA44</f>
        <v>805.3</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c r="C227" s="214"/>
      <c r="D227" s="647"/>
      <c r="E227" s="650"/>
      <c r="F227" s="328"/>
      <c r="G227" s="658" t="s">
        <v>224</v>
      </c>
      <c r="H227" s="659"/>
      <c r="I227" s="659"/>
      <c r="J227" s="659"/>
      <c r="K227" s="645">
        <f>+別紙!AA45</f>
        <v>2225.9</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c r="C231" s="214"/>
      <c r="D231" s="647"/>
      <c r="E231" s="650"/>
      <c r="F231" s="652"/>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c r="W278" s="409" t="s">
        <v>128</v>
      </c>
      <c r="X278" s="411"/>
      <c r="Y278" s="411"/>
    </row>
    <row r="279" spans="3:25" ht="13.5">
      <c r="W279" s="409" t="s">
        <v>129</v>
      </c>
      <c r="X279" s="411"/>
      <c r="Y279" s="411"/>
    </row>
    <row r="280" spans="3:25" ht="13.5">
      <c r="W280" s="409" t="s">
        <v>130</v>
      </c>
      <c r="X280" s="411"/>
      <c r="Y280" s="411"/>
    </row>
    <row r="281" spans="3:25" ht="13.5">
      <c r="W281" s="409" t="s">
        <v>131</v>
      </c>
      <c r="X281" s="411"/>
      <c r="Y281" s="411"/>
    </row>
    <row r="282" spans="3:25" ht="13.5">
      <c r="W282" s="409" t="s">
        <v>132</v>
      </c>
      <c r="X282" s="411"/>
      <c r="Y282" s="411"/>
    </row>
    <row r="283" spans="3:25" ht="13.5">
      <c r="W283" s="409" t="s">
        <v>125</v>
      </c>
      <c r="X283" s="411"/>
      <c r="Y283" s="411"/>
    </row>
    <row r="284" spans="3:25" ht="13.5">
      <c r="W284" s="409" t="s">
        <v>133</v>
      </c>
      <c r="X284" s="411"/>
      <c r="Y284" s="411"/>
    </row>
    <row r="285" spans="3:25" ht="13.5">
      <c r="W285" s="409" t="s">
        <v>134</v>
      </c>
      <c r="X285" s="411"/>
      <c r="Y285" s="411"/>
    </row>
    <row r="286" spans="3:25" ht="13.5">
      <c r="W286" s="409" t="s">
        <v>135</v>
      </c>
      <c r="X286" s="411"/>
      <c r="Y286" s="411"/>
    </row>
    <row r="287" spans="3:25" ht="13.5">
      <c r="W287" s="409" t="s">
        <v>136</v>
      </c>
      <c r="X287" s="411"/>
      <c r="Y287" s="411"/>
    </row>
    <row r="288" spans="3:25" ht="13.5">
      <c r="W288" s="409" t="s">
        <v>137</v>
      </c>
      <c r="X288" s="411"/>
      <c r="Y288" s="411"/>
    </row>
    <row r="289" spans="23:25" ht="13.5">
      <c r="W289" s="409" t="s">
        <v>138</v>
      </c>
      <c r="X289" s="411"/>
      <c r="Y289" s="411"/>
    </row>
    <row r="290" spans="23:25" ht="13.5">
      <c r="W290" s="409" t="s">
        <v>139</v>
      </c>
      <c r="X290" s="411"/>
      <c r="Y290" s="411"/>
    </row>
    <row r="291" spans="23:25" ht="13.5">
      <c r="W291" s="409" t="s">
        <v>140</v>
      </c>
      <c r="X291" s="411"/>
      <c r="Y291" s="411"/>
    </row>
    <row r="292" spans="23:25" ht="13.5">
      <c r="W292" s="409" t="s">
        <v>141</v>
      </c>
      <c r="X292" s="411"/>
      <c r="Y292" s="411"/>
    </row>
    <row r="293" spans="23:25" ht="13.5">
      <c r="W293" s="409" t="s">
        <v>142</v>
      </c>
      <c r="X293" s="411"/>
      <c r="Y293" s="411"/>
    </row>
    <row r="294" spans="23:25" ht="13.5">
      <c r="W294" s="409" t="s">
        <v>143</v>
      </c>
      <c r="X294" s="411"/>
      <c r="Y294" s="411"/>
    </row>
    <row r="295" spans="23:25" ht="13.5">
      <c r="W295" s="409" t="s">
        <v>126</v>
      </c>
      <c r="X295" s="411"/>
      <c r="Y295" s="411"/>
    </row>
    <row r="296" spans="23:25" ht="13.5">
      <c r="W296" s="409" t="s">
        <v>144</v>
      </c>
      <c r="X296" s="411"/>
      <c r="Y296" s="411"/>
    </row>
    <row r="297" spans="23:25" ht="13.5">
      <c r="W297" s="409" t="s">
        <v>145</v>
      </c>
      <c r="X297" s="411"/>
      <c r="Y297" s="411"/>
    </row>
    <row r="298" spans="23:25" ht="13.5">
      <c r="W298" s="409" t="s">
        <v>146</v>
      </c>
      <c r="X298" s="411"/>
      <c r="Y298" s="411"/>
    </row>
    <row r="299" spans="23:25" ht="13.5">
      <c r="W299" s="409" t="s">
        <v>147</v>
      </c>
      <c r="X299" s="411"/>
      <c r="Y299" s="411"/>
    </row>
    <row r="300" spans="23:25" ht="13.5">
      <c r="W300" s="409" t="s">
        <v>148</v>
      </c>
      <c r="X300" s="411"/>
      <c r="Y300" s="411"/>
    </row>
    <row r="301" spans="23:25" ht="13.5">
      <c r="W301" s="409" t="s">
        <v>149</v>
      </c>
      <c r="X301" s="411"/>
      <c r="Y301" s="411"/>
    </row>
    <row r="302" spans="23:25" ht="13.5">
      <c r="W302" s="412" t="s">
        <v>150</v>
      </c>
      <c r="X302" s="411"/>
      <c r="Y302" s="411"/>
    </row>
    <row r="303" spans="23:25" ht="13.5">
      <c r="W303" s="412" t="s">
        <v>151</v>
      </c>
      <c r="X303" s="411"/>
      <c r="Y303" s="411"/>
    </row>
    <row r="304" spans="23:25" ht="13.5">
      <c r="W304" s="412" t="s">
        <v>152</v>
      </c>
      <c r="X304" s="411"/>
      <c r="Y304" s="411"/>
    </row>
    <row r="305" spans="23:25" ht="13.5">
      <c r="W305" s="412" t="s">
        <v>153</v>
      </c>
      <c r="X305" s="411"/>
      <c r="Y305" s="411"/>
    </row>
    <row r="306" spans="23:25" ht="13.5">
      <c r="W306" s="412" t="s">
        <v>154</v>
      </c>
      <c r="X306" s="411"/>
      <c r="Y306" s="411"/>
    </row>
    <row r="307" spans="23:25" ht="13.5">
      <c r="W307" s="412" t="s">
        <v>155</v>
      </c>
      <c r="X307" s="411"/>
      <c r="Y307" s="411"/>
    </row>
    <row r="308" spans="23:25" ht="13.5">
      <c r="W308" s="412" t="s">
        <v>401</v>
      </c>
      <c r="X308" s="411"/>
      <c r="Y308" s="411"/>
    </row>
    <row r="309" spans="23:25" ht="13.5">
      <c r="W309" s="412" t="s">
        <v>400</v>
      </c>
      <c r="X309" s="411"/>
      <c r="Y309" s="411"/>
    </row>
    <row r="310" spans="23:25" ht="13.5">
      <c r="W310" s="412" t="s">
        <v>399</v>
      </c>
      <c r="X310" s="411"/>
      <c r="Y310" s="411"/>
    </row>
    <row r="311" spans="23:25" ht="13.5">
      <c r="W311" s="408" t="s">
        <v>158</v>
      </c>
      <c r="X311" s="411"/>
      <c r="Y311" s="411"/>
    </row>
    <row r="312" spans="23:25">
      <c r="W312" s="413" t="s">
        <v>156</v>
      </c>
      <c r="X312" s="411"/>
      <c r="Y312" s="411"/>
    </row>
    <row r="313" spans="23:25">
      <c r="W313" s="413" t="s">
        <v>157</v>
      </c>
      <c r="X313" s="411"/>
      <c r="Y313" s="411"/>
    </row>
    <row r="314" spans="23:2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22" workbookViewId="0">
      <selection activeCell="AK31" sqref="AK31:AP3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11.8</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11.8</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11.8</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11.8</v>
      </c>
      <c r="P27" s="881"/>
      <c r="Q27" s="881"/>
      <c r="R27" s="881"/>
      <c r="S27" s="59" t="s">
        <v>38</v>
      </c>
      <c r="T27" s="80"/>
      <c r="U27" s="80"/>
      <c r="X27" s="78" t="s">
        <v>39</v>
      </c>
      <c r="Y27" s="81"/>
      <c r="AG27" s="68"/>
      <c r="AH27" s="68"/>
      <c r="AI27" s="68"/>
      <c r="AJ27" s="68"/>
      <c r="AK27" s="831">
        <f>+AG18+O27</f>
        <v>11.8</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11.8</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11.8</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11.8</v>
      </c>
      <c r="G30" s="837"/>
      <c r="H30" s="234" t="s">
        <v>198</v>
      </c>
      <c r="L30" s="845"/>
      <c r="O30" s="71"/>
      <c r="Q30" s="847">
        <f>+ROUND(Z28,1)+ROUND(Z29,1)+ROUND(Z30,1)</f>
        <v>11.8</v>
      </c>
      <c r="R30" s="881"/>
      <c r="S30" s="881"/>
      <c r="T30" s="881"/>
      <c r="U30" s="59" t="s">
        <v>16</v>
      </c>
      <c r="X30" s="889" t="s">
        <v>186</v>
      </c>
      <c r="Y30" s="890"/>
      <c r="Z30" s="833"/>
      <c r="AA30" s="834"/>
      <c r="AB30" s="834"/>
      <c r="AC30" s="834"/>
      <c r="AD30" s="834"/>
      <c r="AE30" s="59" t="s">
        <v>13</v>
      </c>
      <c r="AK30" s="818">
        <v>11.8</v>
      </c>
      <c r="AL30" s="819"/>
      <c r="AM30" s="819"/>
      <c r="AN30" s="819"/>
      <c r="AO30" s="67" t="s">
        <v>13</v>
      </c>
      <c r="AR30" s="830"/>
      <c r="AS30" s="827"/>
      <c r="AT30" s="827"/>
      <c r="AU30" s="828"/>
    </row>
    <row r="31" spans="2:48" ht="27" customHeight="1" thickTop="1" thickBot="1">
      <c r="B31" s="853" t="s">
        <v>375</v>
      </c>
      <c r="C31" s="842"/>
      <c r="D31" s="842"/>
      <c r="E31" s="843"/>
      <c r="F31" s="836">
        <v>11.8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25" workbookViewId="0">
      <selection activeCell="Q34" sqref="Q34"/>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80.5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80.5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78.2</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80.5</v>
      </c>
      <c r="P27" s="881"/>
      <c r="Q27" s="881"/>
      <c r="R27" s="881"/>
      <c r="S27" s="59" t="s">
        <v>38</v>
      </c>
      <c r="T27" s="80"/>
      <c r="U27" s="80"/>
      <c r="X27" s="78" t="s">
        <v>39</v>
      </c>
      <c r="Y27" s="81"/>
      <c r="AG27" s="68"/>
      <c r="AH27" s="68"/>
      <c r="AI27" s="68"/>
      <c r="AJ27" s="68"/>
      <c r="AK27" s="831">
        <f>+AG18+O27</f>
        <v>80.5</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78.2</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80.5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57.7</v>
      </c>
      <c r="G30" s="837"/>
      <c r="H30" s="234" t="s">
        <v>198</v>
      </c>
      <c r="L30" s="845"/>
      <c r="O30" s="71"/>
      <c r="Q30" s="847">
        <f>+ROUND(Z28,1)+ROUND(Z29,1)+ROUND(Z30,1)</f>
        <v>78.2</v>
      </c>
      <c r="R30" s="881"/>
      <c r="S30" s="881"/>
      <c r="T30" s="881"/>
      <c r="U30" s="59" t="s">
        <v>16</v>
      </c>
      <c r="X30" s="889" t="s">
        <v>186</v>
      </c>
      <c r="Y30" s="890"/>
      <c r="Z30" s="833"/>
      <c r="AA30" s="834"/>
      <c r="AB30" s="834"/>
      <c r="AC30" s="834"/>
      <c r="AD30" s="834"/>
      <c r="AE30" s="59" t="s">
        <v>13</v>
      </c>
      <c r="AK30" s="818">
        <v>57.7</v>
      </c>
      <c r="AL30" s="819"/>
      <c r="AM30" s="819"/>
      <c r="AN30" s="819"/>
      <c r="AO30" s="67" t="s">
        <v>13</v>
      </c>
      <c r="AR30" s="830"/>
      <c r="AS30" s="827"/>
      <c r="AT30" s="827"/>
      <c r="AU30" s="828"/>
    </row>
    <row r="31" spans="2:48" ht="27" customHeight="1" thickTop="1" thickBot="1">
      <c r="B31" s="853" t="s">
        <v>375</v>
      </c>
      <c r="C31" s="842"/>
      <c r="D31" s="842"/>
      <c r="E31" s="843"/>
      <c r="F31" s="836">
        <v>78.2</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v>2.2999999999999998</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22" workbookViewId="0">
      <selection activeCell="AK31" sqref="AK31:AP3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1441.3999999999999</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1441.3999999999999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1413.1</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1441.3999999999999</v>
      </c>
      <c r="P27" s="881"/>
      <c r="Q27" s="881"/>
      <c r="R27" s="881"/>
      <c r="S27" s="59" t="s">
        <v>38</v>
      </c>
      <c r="T27" s="80"/>
      <c r="U27" s="80"/>
      <c r="X27" s="78" t="s">
        <v>39</v>
      </c>
      <c r="Y27" s="81"/>
      <c r="AG27" s="68"/>
      <c r="AH27" s="68"/>
      <c r="AI27" s="68"/>
      <c r="AJ27" s="68"/>
      <c r="AK27" s="831">
        <f>+AG18+O27</f>
        <v>1441.3999999999999</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1413.1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1441.3999999999999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55.6</v>
      </c>
      <c r="G30" s="837"/>
      <c r="H30" s="234" t="s">
        <v>198</v>
      </c>
      <c r="L30" s="845"/>
      <c r="O30" s="71"/>
      <c r="Q30" s="847">
        <f>+ROUND(Z28,1)+ROUND(Z29,1)+ROUND(Z30,1)</f>
        <v>1413.1</v>
      </c>
      <c r="R30" s="881"/>
      <c r="S30" s="881"/>
      <c r="T30" s="881"/>
      <c r="U30" s="59" t="s">
        <v>16</v>
      </c>
      <c r="X30" s="889" t="s">
        <v>186</v>
      </c>
      <c r="Y30" s="890"/>
      <c r="Z30" s="833"/>
      <c r="AA30" s="834"/>
      <c r="AB30" s="834"/>
      <c r="AC30" s="834"/>
      <c r="AD30" s="834"/>
      <c r="AE30" s="59" t="s">
        <v>13</v>
      </c>
      <c r="AK30" s="818">
        <v>55.6</v>
      </c>
      <c r="AL30" s="819"/>
      <c r="AM30" s="819"/>
      <c r="AN30" s="819"/>
      <c r="AO30" s="67" t="s">
        <v>13</v>
      </c>
      <c r="AR30" s="830"/>
      <c r="AS30" s="827"/>
      <c r="AT30" s="827"/>
      <c r="AU30" s="828"/>
    </row>
    <row r="31" spans="2:48" ht="27" customHeight="1" thickTop="1" thickBot="1">
      <c r="B31" s="853" t="s">
        <v>375</v>
      </c>
      <c r="C31" s="842"/>
      <c r="D31" s="842"/>
      <c r="E31" s="843"/>
      <c r="F31" s="836">
        <v>1413.1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v>28.3</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c r="F1" s="54"/>
      <c r="R1" s="102" t="s">
        <v>95</v>
      </c>
      <c r="S1" s="102" t="s">
        <v>352</v>
      </c>
    </row>
    <row r="2" spans="2:48" ht="12" customHeight="1" thickBot="1">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株式会社山内興業</v>
      </c>
      <c r="AF5" s="896"/>
      <c r="AG5" s="896"/>
      <c r="AH5" s="896"/>
      <c r="AI5" s="896"/>
      <c r="AJ5" s="896"/>
      <c r="AK5" s="896"/>
      <c r="AL5" s="896"/>
      <c r="AM5" s="896"/>
      <c r="AN5" s="896"/>
      <c r="AO5" s="896"/>
      <c r="AP5" s="896"/>
      <c r="AQ5" s="896"/>
      <c r="AR5" s="896"/>
      <c r="AS5" s="896"/>
      <c r="AT5" s="896"/>
      <c r="AU5" s="896"/>
    </row>
    <row r="6" spans="2:48" ht="24.75" customHeight="1" thickBot="1">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c r="H42" s="85"/>
      <c r="I42" s="85"/>
      <c r="J42" s="85"/>
      <c r="Q42" s="85"/>
      <c r="R42" s="85"/>
      <c r="S42" s="85"/>
      <c r="AP42" s="68"/>
      <c r="AQ42" s="68"/>
      <c r="AR42" s="146"/>
      <c r="AS42" s="80"/>
      <c r="AX42" s="86"/>
      <c r="AY42" s="86"/>
      <c r="AZ42" s="86"/>
      <c r="BA42" s="86"/>
      <c r="BB42" s="86"/>
      <c r="BC42" s="86"/>
    </row>
    <row r="43" spans="2:61">
      <c r="H43" s="85"/>
      <c r="I43" s="85"/>
      <c r="J43" s="85"/>
      <c r="Q43" s="85"/>
      <c r="R43" s="85"/>
      <c r="S43" s="85"/>
      <c r="AV43" s="85"/>
    </row>
    <row r="44" spans="2:61">
      <c r="H44" s="85"/>
      <c r="I44" s="85"/>
      <c r="J44" s="85"/>
      <c r="Q44" s="85"/>
      <c r="R44" s="85"/>
      <c r="S44" s="85"/>
      <c r="AV44" s="85"/>
    </row>
    <row r="45" spans="2:61" ht="13.5">
      <c r="H45" s="85"/>
      <c r="I45" s="85"/>
      <c r="J45" s="85"/>
      <c r="Q45" s="85"/>
      <c r="R45" s="85"/>
      <c r="S45" s="85"/>
      <c r="AX45" s="86"/>
      <c r="AY45" s="86"/>
      <c r="AZ45" s="86"/>
      <c r="BA45" s="86"/>
      <c r="BB45" s="86"/>
      <c r="BC45" s="86"/>
    </row>
    <row r="46" spans="2:61" ht="13.5">
      <c r="H46" s="85"/>
      <c r="I46" s="85"/>
      <c r="J46" s="85"/>
      <c r="Q46" s="85"/>
      <c r="R46" s="85"/>
      <c r="S46" s="85"/>
      <c r="AX46" s="86"/>
      <c r="AY46" s="86"/>
      <c r="AZ46" s="86"/>
      <c r="BA46" s="86"/>
      <c r="BB46" s="86"/>
      <c r="BC46" s="86"/>
    </row>
    <row r="47" spans="2:61" ht="13.5">
      <c r="H47" s="85"/>
      <c r="I47" s="85"/>
      <c r="J47" s="85"/>
      <c r="Q47" s="85"/>
      <c r="R47" s="85"/>
      <c r="S47" s="85"/>
      <c r="AX47" s="86"/>
      <c r="AY47" s="86"/>
      <c r="AZ47" s="86"/>
      <c r="BA47" s="86"/>
      <c r="BB47" s="86"/>
      <c r="BD47" s="83"/>
      <c r="BE47" s="83"/>
      <c r="BF47" s="86"/>
      <c r="BG47" s="86"/>
      <c r="BH47" s="86"/>
      <c r="BI47" s="83"/>
    </row>
    <row r="48" spans="2:61">
      <c r="H48" s="85"/>
      <c r="I48" s="85"/>
      <c r="J48" s="85"/>
      <c r="Q48" s="85"/>
      <c r="R48" s="85"/>
      <c r="S48" s="85"/>
      <c r="BD48" s="83"/>
      <c r="BE48" s="83"/>
      <c r="BF48" s="83"/>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0" workbookViewId="0">
      <selection activeCell="AK31" sqref="AK31:AP3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95</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103.4</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c r="B24" s="853" t="s">
        <v>200</v>
      </c>
      <c r="C24" s="842"/>
      <c r="D24" s="842"/>
      <c r="E24" s="843"/>
      <c r="F24" s="836">
        <v>103.4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103.4</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103.4</v>
      </c>
      <c r="P27" s="881"/>
      <c r="Q27" s="881"/>
      <c r="R27" s="881"/>
      <c r="S27" s="59" t="s">
        <v>38</v>
      </c>
      <c r="T27" s="80"/>
      <c r="U27" s="80"/>
      <c r="X27" s="78" t="s">
        <v>39</v>
      </c>
      <c r="Y27" s="81"/>
      <c r="AG27" s="68"/>
      <c r="AH27" s="68"/>
      <c r="AI27" s="68"/>
      <c r="AJ27" s="68"/>
      <c r="AK27" s="831">
        <f>+AG18+O27</f>
        <v>103.4</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103.4</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103.4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77.3</v>
      </c>
      <c r="G30" s="837"/>
      <c r="H30" s="234" t="s">
        <v>198</v>
      </c>
      <c r="L30" s="845"/>
      <c r="O30" s="71"/>
      <c r="Q30" s="847">
        <f>+ROUND(Z28,1)+ROUND(Z29,1)+ROUND(Z30,1)</f>
        <v>103.4</v>
      </c>
      <c r="R30" s="881"/>
      <c r="S30" s="881"/>
      <c r="T30" s="881"/>
      <c r="U30" s="59" t="s">
        <v>16</v>
      </c>
      <c r="X30" s="889" t="s">
        <v>186</v>
      </c>
      <c r="Y30" s="890"/>
      <c r="Z30" s="833"/>
      <c r="AA30" s="834"/>
      <c r="AB30" s="834"/>
      <c r="AC30" s="834"/>
      <c r="AD30" s="834"/>
      <c r="AE30" s="59" t="s">
        <v>13</v>
      </c>
      <c r="AK30" s="818">
        <v>77.3</v>
      </c>
      <c r="AL30" s="819"/>
      <c r="AM30" s="819"/>
      <c r="AN30" s="819"/>
      <c r="AO30" s="67" t="s">
        <v>13</v>
      </c>
      <c r="AR30" s="830"/>
      <c r="AS30" s="827"/>
      <c r="AT30" s="827"/>
      <c r="AU30" s="828"/>
    </row>
    <row r="31" spans="2:48" ht="27" customHeight="1" thickTop="1" thickBot="1">
      <c r="B31" s="853" t="s">
        <v>375</v>
      </c>
      <c r="C31" s="842"/>
      <c r="D31" s="842"/>
      <c r="E31" s="843"/>
      <c r="F31" s="836">
        <v>103.4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c r="C1" s="23" t="s">
        <v>381</v>
      </c>
      <c r="D1" s="23"/>
      <c r="E1" s="23"/>
    </row>
    <row r="2" spans="2:27" ht="22.5" customHeight="1">
      <c r="E2" s="428" t="s">
        <v>382</v>
      </c>
    </row>
    <row r="3" spans="2:27" ht="14.1" customHeight="1" thickBot="1">
      <c r="B3" s="943" t="s">
        <v>102</v>
      </c>
      <c r="C3" s="943"/>
      <c r="D3" s="943"/>
      <c r="E3" s="943"/>
      <c r="F3" s="943"/>
      <c r="G3" s="129"/>
      <c r="H3" s="129"/>
      <c r="I3" s="129"/>
      <c r="J3" s="129"/>
      <c r="K3" s="129"/>
      <c r="Y3"/>
      <c r="Z3"/>
      <c r="AA3" s="130"/>
    </row>
    <row r="4" spans="2:27" ht="14.1" customHeight="1">
      <c r="B4" s="943"/>
      <c r="C4" s="943"/>
      <c r="D4" s="943"/>
      <c r="E4" s="943"/>
      <c r="F4" s="943"/>
      <c r="G4" s="129"/>
      <c r="H4" s="129"/>
      <c r="I4" s="129"/>
      <c r="J4" s="129"/>
      <c r="K4" s="129"/>
      <c r="Y4" s="947" t="s">
        <v>355</v>
      </c>
      <c r="Z4" s="131" t="s">
        <v>114</v>
      </c>
      <c r="AA4" s="132" t="s">
        <v>115</v>
      </c>
    </row>
    <row r="5" spans="2:27" ht="14.1" customHeight="1" thickBot="1">
      <c r="C5" s="129"/>
      <c r="D5" s="129"/>
      <c r="E5" s="129"/>
      <c r="F5" s="129"/>
      <c r="G5" s="129"/>
      <c r="H5" s="129"/>
      <c r="I5" s="129"/>
      <c r="J5" s="129"/>
      <c r="K5" s="129"/>
      <c r="Y5" s="948"/>
      <c r="Z5" s="133" t="str">
        <f>+表紙!Q29</f>
        <v>〇</v>
      </c>
      <c r="AA5" s="134" t="str">
        <f>+表紙!T29</f>
        <v/>
      </c>
    </row>
    <row r="6" spans="2:27" s="24" customFormat="1" ht="15" customHeight="1" thickBot="1">
      <c r="B6" s="184" t="s">
        <v>101</v>
      </c>
      <c r="C6" s="184"/>
      <c r="D6" s="184"/>
      <c r="E6" s="184"/>
      <c r="F6" s="184"/>
      <c r="G6" s="184"/>
      <c r="H6" s="184"/>
      <c r="I6" s="184"/>
      <c r="J6" s="184"/>
      <c r="K6" s="184"/>
      <c r="L6" s="104"/>
      <c r="M6" s="944"/>
      <c r="N6" s="944"/>
      <c r="O6" s="104" t="s">
        <v>99</v>
      </c>
      <c r="P6" s="949" t="str">
        <f>+表紙!F48</f>
        <v>株式会社山内興業</v>
      </c>
      <c r="Q6" s="949"/>
      <c r="R6" s="949"/>
      <c r="S6" s="949"/>
      <c r="T6" s="949"/>
      <c r="U6" s="949"/>
      <c r="V6" s="944"/>
      <c r="W6" s="944"/>
      <c r="X6" s="944"/>
      <c r="Y6" s="944"/>
      <c r="Z6" s="944"/>
      <c r="AA6" s="223" t="s">
        <v>98</v>
      </c>
    </row>
    <row r="7" spans="2:27" s="13" customFormat="1" ht="14.2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c r="B9" s="185"/>
      <c r="C9" s="945" t="s">
        <v>230</v>
      </c>
      <c r="D9" s="945"/>
      <c r="E9" s="945"/>
      <c r="F9" s="946"/>
      <c r="G9" s="507">
        <f>IF(OR(ｱ.燃え殻!F24&gt;0,ｱ.燃え殻!F24&lt;0),ｱ.燃え殻!F24,IF(G$19&gt;0,"0",0))</f>
        <v>0</v>
      </c>
      <c r="H9" s="507">
        <f>IF(OR(ｲ.汚泥!F24&gt;0,ｲ.汚泥!F24&lt;0),ｲ.汚泥!F24,IF(H$19&gt;0,"0",0))</f>
        <v>0</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18.8</v>
      </c>
      <c r="M9" s="507">
        <f>IF(OR(ｷ.紙くず!F24&gt;0,ｷ.紙くず!F24&lt;0),ｷ.紙くず!F24,IF(M$19&gt;0,"0",0))</f>
        <v>1.5</v>
      </c>
      <c r="N9" s="507">
        <f>IF(OR(ｸ.木くず!F24&gt;0,ｸ.木くず!F24&lt;0),ｸ.木くず!F24,IF(N$19&gt;0,"0",0))</f>
        <v>599.1</v>
      </c>
      <c r="O9" s="507">
        <f>IF(OR(ｹ.繊維くず!F24&gt;0,ｹ.繊維くず!F24&lt;0),ｹ.繊維くず!F24,IF(O$19&gt;0,"0",0))</f>
        <v>11.8</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v>
      </c>
      <c r="T9" s="507">
        <f>IF(OR(ｾ.ｶﾞﾗｽ･ｺﾝｸﾘ･陶磁器くず!F24&gt;0,ｾ.ｶﾞﾗｽ･ｺﾝｸﾘ･陶磁器くず!F24&lt;0),ｾ.ｶﾞﾗｽ･ｺﾝｸﾘ･陶磁器くず!F24,IF(T$19&gt;0,"0",0))</f>
        <v>80.5</v>
      </c>
      <c r="U9" s="507">
        <f>IF(OR(ｿ.鉱さい!F24&gt;0,ｿ.鉱さい!F24&lt;0),ｿ.鉱さい!F24,IF(U$19&gt;0,"0",0))</f>
        <v>0</v>
      </c>
      <c r="V9" s="507">
        <f>IF(OR(ﾀ.がれき類!F24&gt;0,ﾀ.がれき類!F24&lt;0),ﾀ.がれき類!F24,IF(V$19&gt;0,"0",0))</f>
        <v>1441.3999999999999</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103.4</v>
      </c>
      <c r="AA9" s="509">
        <f>IF(SUM(G9:Z9)&gt;0,SUM(G9:Z9),IF(AA$19&gt;0,"0",0))</f>
        <v>2256.5</v>
      </c>
    </row>
    <row r="10" spans="2:27" ht="24" customHeight="1">
      <c r="B10" s="188" t="s">
        <v>393</v>
      </c>
      <c r="C10" s="939" t="s">
        <v>294</v>
      </c>
      <c r="D10" s="939"/>
      <c r="E10" s="939"/>
      <c r="F10" s="940"/>
      <c r="G10" s="510">
        <f>IF(OR(ｱ.燃え殻!F25&gt;0,ｱ.燃え殻!F25&lt;0),ｱ.燃え殻!F25,IF(G$19&gt;0,"0",0))</f>
        <v>0</v>
      </c>
      <c r="H10" s="510">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c r="B11" s="188" t="s">
        <v>394</v>
      </c>
      <c r="C11" s="941" t="s">
        <v>295</v>
      </c>
      <c r="D11" s="941"/>
      <c r="E11" s="941"/>
      <c r="F11" s="942"/>
      <c r="G11" s="513">
        <f>IF(OR(ｱ.燃え殻!F26&gt;0,ｱ.燃え殻!F26&lt;0),ｱ.燃え殻!F26,IF(G$19&gt;0,"0",0))</f>
        <v>0</v>
      </c>
      <c r="H11" s="513">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c r="B12" s="188">
        <v>6</v>
      </c>
      <c r="C12" s="941" t="s">
        <v>296</v>
      </c>
      <c r="D12" s="941"/>
      <c r="E12" s="941"/>
      <c r="F12" s="942"/>
      <c r="G12" s="513">
        <f>IF(OR(ｱ.燃え殻!F27&gt;0,ｱ.燃え殻!F27&lt;0),ｱ.燃え殻!F27,IF(G$19&gt;0,"0",0))</f>
        <v>0</v>
      </c>
      <c r="H12" s="513">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c r="B13" s="188" t="s">
        <v>226</v>
      </c>
      <c r="C13" s="971" t="s">
        <v>297</v>
      </c>
      <c r="D13" s="964"/>
      <c r="E13" s="964"/>
      <c r="F13" s="965"/>
      <c r="G13" s="513">
        <f>IF(OR(ｱ.燃え殻!F28&gt;0,ｱ.燃え殻!F28&lt;0),ｱ.燃え殻!F28,IF(G$19&gt;0,"0",0))</f>
        <v>0</v>
      </c>
      <c r="H13" s="513">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c r="B14" s="188" t="s">
        <v>227</v>
      </c>
      <c r="C14" s="941" t="s">
        <v>298</v>
      </c>
      <c r="D14" s="941"/>
      <c r="E14" s="941"/>
      <c r="F14" s="942"/>
      <c r="G14" s="513">
        <f>IF(OR(ｱ.燃え殻!F29&gt;0,ｱ.燃え殻!F29&lt;0),ｱ.燃え殻!F29,IF(G$19&gt;0,"0",0))</f>
        <v>0</v>
      </c>
      <c r="H14" s="513">
        <f>IF(OR(ｲ.汚泥!F29&gt;0,ｲ.汚泥!F29&lt;0),ｲ.汚泥!F29,IF(H$19&gt;0,"0",0))</f>
        <v>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18.8</v>
      </c>
      <c r="M14" s="513">
        <f>IF(OR(ｷ.紙くず!F29&gt;0,ｷ.紙くず!F29&lt;0),ｷ.紙くず!F29,IF(M$19&gt;0,"0",0))</f>
        <v>1.5</v>
      </c>
      <c r="N14" s="513">
        <f>IF(OR(ｸ.木くず!F29&gt;0,ｸ.木くず!F29&lt;0),ｸ.木くず!F29,IF(N$19&gt;0,"0",0))</f>
        <v>599.1</v>
      </c>
      <c r="O14" s="513">
        <f>IF(OR(ｹ.繊維くず!F29&gt;0,ｹ.繊維くず!F29&lt;0),ｹ.繊維くず!F29,IF(O$19&gt;0,"0",0))</f>
        <v>11.8</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v>
      </c>
      <c r="T14" s="513">
        <f>IF(OR(ｾ.ｶﾞﾗｽ･ｺﾝｸﾘ･陶磁器くず!F29&gt;0,ｾ.ｶﾞﾗｽ･ｺﾝｸﾘ･陶磁器くず!F29&lt;0),ｾ.ｶﾞﾗｽ･ｺﾝｸﾘ･陶磁器くず!F29,IF(T$19&gt;0,"0",0))</f>
        <v>80.5</v>
      </c>
      <c r="U14" s="513">
        <f>IF(OR(ｿ.鉱さい!F29&gt;0,ｿ.鉱さい!F29&lt;0),ｿ.鉱さい!F29,IF(U$19&gt;0,"0",0))</f>
        <v>0</v>
      </c>
      <c r="V14" s="513">
        <f>IF(OR(ﾀ.がれき類!F29&gt;0,ﾀ.がれき類!F29&lt;0),ﾀ.がれき類!F29,IF(V$19&gt;0,"0",0))</f>
        <v>1441.3999999999999</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103.4</v>
      </c>
      <c r="AA14" s="515">
        <f t="shared" si="0"/>
        <v>2256.5</v>
      </c>
    </row>
    <row r="15" spans="2:27" ht="24" customHeight="1">
      <c r="B15" s="188" t="s">
        <v>228</v>
      </c>
      <c r="C15" s="941" t="s">
        <v>299</v>
      </c>
      <c r="D15" s="941"/>
      <c r="E15" s="941"/>
      <c r="F15" s="942"/>
      <c r="G15" s="513">
        <f>IF(OR(ｱ.燃え殻!F30&gt;0,ｱ.燃え殻!F30&lt;0),ｱ.燃え殻!F30,IF(G$19&gt;0,"0",0))</f>
        <v>0</v>
      </c>
      <c r="H15" s="513">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15.1</v>
      </c>
      <c r="M15" s="513">
        <f>IF(OR(ｷ.紙くず!F30&gt;0,ｷ.紙くず!F30&lt;0),ｷ.紙くず!F30,IF(M$19&gt;0,"0",0))</f>
        <v>1.5</v>
      </c>
      <c r="N15" s="513">
        <f>IF(OR(ｸ.木くず!F30&gt;0,ｸ.木くず!F30&lt;0),ｸ.木くず!F30,IF(N$19&gt;0,"0",0))</f>
        <v>586.29999999999995</v>
      </c>
      <c r="O15" s="513">
        <f>IF(OR(ｹ.繊維くず!F30&gt;0,ｹ.繊維くず!F30&lt;0),ｹ.繊維くず!F30,IF(O$19&gt;0,"0",0))</f>
        <v>11.8</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v>
      </c>
      <c r="T15" s="513">
        <f>IF(OR(ｾ.ｶﾞﾗｽ･ｺﾝｸﾘ･陶磁器くず!F30&gt;0,ｾ.ｶﾞﾗｽ･ｺﾝｸﾘ･陶磁器くず!F30&lt;0),ｾ.ｶﾞﾗｽ･ｺﾝｸﾘ･陶磁器くず!F30,IF(T$19&gt;0,"0",0))</f>
        <v>57.7</v>
      </c>
      <c r="U15" s="513">
        <f>IF(OR(ｿ.鉱さい!F30&gt;0,ｿ.鉱さい!F30&lt;0),ｿ.鉱さい!F30,IF(U$19&gt;0,"0",0))</f>
        <v>0</v>
      </c>
      <c r="V15" s="513">
        <f>IF(OR(ﾀ.がれき類!F30&gt;0,ﾀ.がれき類!F30&lt;0),ﾀ.がれき類!F30,IF(V$19&gt;0,"0",0))</f>
        <v>55.6</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77.3</v>
      </c>
      <c r="AA15" s="515">
        <f t="shared" si="0"/>
        <v>805.3</v>
      </c>
    </row>
    <row r="16" spans="2:27" ht="24" customHeight="1">
      <c r="B16" s="188" t="s">
        <v>229</v>
      </c>
      <c r="C16" s="941" t="s">
        <v>300</v>
      </c>
      <c r="D16" s="941"/>
      <c r="E16" s="941"/>
      <c r="F16" s="942"/>
      <c r="G16" s="513">
        <f>IF(OR(ｱ.燃え殻!F31&gt;0,ｱ.燃え殻!F31&lt;0),ｱ.燃え殻!F31,IF(G$19&gt;0,"0",0))</f>
        <v>0</v>
      </c>
      <c r="H16" s="513">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18.8</v>
      </c>
      <c r="M16" s="513">
        <f>IF(OR(ｷ.紙くず!F31&gt;0,ｷ.紙くず!F31&lt;0),ｷ.紙くず!F31,IF(M$19&gt;0,"0",0))</f>
        <v>1.5</v>
      </c>
      <c r="N16" s="513">
        <f>IF(OR(ｸ.木くず!F31&gt;0,ｸ.木くず!F31&lt;0),ｸ.木くず!F31,IF(N$19&gt;0,"0",0))</f>
        <v>599.1</v>
      </c>
      <c r="O16" s="513">
        <f>IF(OR(ｹ.繊維くず!F31&gt;0,ｹ.繊維くず!F31&lt;0),ｹ.繊維くず!F31,IF(O$19&gt;0,"0",0))</f>
        <v>11.8</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v>
      </c>
      <c r="T16" s="513">
        <f>IF(OR(ｾ.ｶﾞﾗｽ･ｺﾝｸﾘ･陶磁器くず!F31&gt;0,ｾ.ｶﾞﾗｽ･ｺﾝｸﾘ･陶磁器くず!F31&lt;0),ｾ.ｶﾞﾗｽ･ｺﾝｸﾘ･陶磁器くず!F31,IF(T$19&gt;0,"0",0))</f>
        <v>78.2</v>
      </c>
      <c r="U16" s="513">
        <f>IF(OR(ｿ.鉱さい!F31&gt;0,ｿ.鉱さい!F31&lt;0),ｿ.鉱さい!F31,IF(U$19&gt;0,"0",0))</f>
        <v>0</v>
      </c>
      <c r="V16" s="513">
        <f>IF(OR(ﾀ.がれき類!F31&gt;0,ﾀ.がれき類!F31&lt;0),ﾀ.がれき類!F31,IF(V$19&gt;0,"0",0))</f>
        <v>1413.1</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103.4</v>
      </c>
      <c r="AA16" s="515">
        <f t="shared" si="0"/>
        <v>2225.9</v>
      </c>
    </row>
    <row r="17" spans="2:27" ht="24" customHeight="1">
      <c r="B17" s="188"/>
      <c r="C17" s="941" t="s">
        <v>408</v>
      </c>
      <c r="D17" s="941"/>
      <c r="E17" s="941"/>
      <c r="F17" s="942"/>
      <c r="G17" s="513">
        <f>IF(OR(ｱ.燃え殻!F32&gt;0,ｱ.燃え殻!F32&lt;0),ｱ.燃え殻!F32,IF(G$19&gt;0,"0",0))</f>
        <v>0</v>
      </c>
      <c r="H17" s="513">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c r="B18" s="189"/>
      <c r="C18" s="237" t="s">
        <v>326</v>
      </c>
      <c r="D18" s="974" t="s">
        <v>428</v>
      </c>
      <c r="E18" s="974"/>
      <c r="F18" s="975"/>
      <c r="G18" s="516">
        <f>IF(OR(ｱ.燃え殻!F33&gt;0,ｱ.燃え殻!F33&lt;0),ｱ.燃え殻!F33,IF(G$19&gt;0,"0",0))</f>
        <v>0</v>
      </c>
      <c r="H18" s="516">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c r="B19" s="185"/>
      <c r="C19" s="190" t="s">
        <v>376</v>
      </c>
      <c r="D19" s="956" t="s">
        <v>377</v>
      </c>
      <c r="E19" s="956"/>
      <c r="F19" s="957"/>
      <c r="G19" s="519">
        <f>+G37+G25+G23+G22+G21-G20</f>
        <v>0</v>
      </c>
      <c r="H19" s="519">
        <f t="shared" ref="H19:Z19" si="1">+H37+H25+H23+H22+H21-H20</f>
        <v>0</v>
      </c>
      <c r="I19" s="519">
        <f t="shared" si="1"/>
        <v>0</v>
      </c>
      <c r="J19" s="519">
        <f t="shared" si="1"/>
        <v>0</v>
      </c>
      <c r="K19" s="519">
        <f t="shared" si="1"/>
        <v>0</v>
      </c>
      <c r="L19" s="519">
        <f t="shared" si="1"/>
        <v>18.8</v>
      </c>
      <c r="M19" s="519">
        <f t="shared" si="1"/>
        <v>1.5</v>
      </c>
      <c r="N19" s="519">
        <f t="shared" si="1"/>
        <v>599.1</v>
      </c>
      <c r="O19" s="519">
        <f t="shared" si="1"/>
        <v>11.8</v>
      </c>
      <c r="P19" s="519">
        <f t="shared" si="1"/>
        <v>0</v>
      </c>
      <c r="Q19" s="519">
        <f t="shared" si="1"/>
        <v>0</v>
      </c>
      <c r="R19" s="519">
        <f t="shared" si="1"/>
        <v>0</v>
      </c>
      <c r="S19" s="519">
        <f t="shared" si="1"/>
        <v>0</v>
      </c>
      <c r="T19" s="519">
        <f t="shared" si="1"/>
        <v>80.5</v>
      </c>
      <c r="U19" s="519">
        <f t="shared" si="1"/>
        <v>0</v>
      </c>
      <c r="V19" s="519">
        <f t="shared" si="1"/>
        <v>1441.3999999999999</v>
      </c>
      <c r="W19" s="519">
        <f t="shared" si="1"/>
        <v>0</v>
      </c>
      <c r="X19" s="519">
        <f t="shared" si="1"/>
        <v>0</v>
      </c>
      <c r="Y19" s="519">
        <f t="shared" si="1"/>
        <v>0</v>
      </c>
      <c r="Z19" s="520">
        <f t="shared" si="1"/>
        <v>103.4</v>
      </c>
      <c r="AA19" s="521">
        <f t="shared" ref="AA19:AA25" si="2">SUM(G19:Z19)</f>
        <v>2256.5</v>
      </c>
    </row>
    <row r="20" spans="2:27" ht="24" customHeight="1" thickBot="1">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c r="B37" s="186"/>
      <c r="C37" s="972" t="s">
        <v>173</v>
      </c>
      <c r="D37" s="143" t="s">
        <v>179</v>
      </c>
      <c r="E37" s="954" t="s">
        <v>234</v>
      </c>
      <c r="F37" s="955"/>
      <c r="G37" s="554">
        <f t="shared" ref="G37:Z37" si="8">+G38+G42</f>
        <v>0</v>
      </c>
      <c r="H37" s="554">
        <f t="shared" si="8"/>
        <v>0</v>
      </c>
      <c r="I37" s="554">
        <f t="shared" si="8"/>
        <v>0</v>
      </c>
      <c r="J37" s="554">
        <f t="shared" si="8"/>
        <v>0</v>
      </c>
      <c r="K37" s="554">
        <f t="shared" si="8"/>
        <v>0</v>
      </c>
      <c r="L37" s="554">
        <f t="shared" si="8"/>
        <v>18.8</v>
      </c>
      <c r="M37" s="554">
        <f t="shared" si="8"/>
        <v>1.5</v>
      </c>
      <c r="N37" s="554">
        <f t="shared" si="8"/>
        <v>599.1</v>
      </c>
      <c r="O37" s="554">
        <f t="shared" si="8"/>
        <v>11.8</v>
      </c>
      <c r="P37" s="554">
        <f t="shared" si="8"/>
        <v>0</v>
      </c>
      <c r="Q37" s="554">
        <f t="shared" si="8"/>
        <v>0</v>
      </c>
      <c r="R37" s="554">
        <f t="shared" si="8"/>
        <v>0</v>
      </c>
      <c r="S37" s="554">
        <f t="shared" si="8"/>
        <v>0</v>
      </c>
      <c r="T37" s="554">
        <f t="shared" si="8"/>
        <v>80.5</v>
      </c>
      <c r="U37" s="554">
        <f t="shared" si="8"/>
        <v>0</v>
      </c>
      <c r="V37" s="554">
        <f t="shared" si="8"/>
        <v>1441.3999999999999</v>
      </c>
      <c r="W37" s="554">
        <f t="shared" si="8"/>
        <v>0</v>
      </c>
      <c r="X37" s="554">
        <f t="shared" si="8"/>
        <v>0</v>
      </c>
      <c r="Y37" s="554">
        <f t="shared" si="8"/>
        <v>0</v>
      </c>
      <c r="Z37" s="555">
        <f t="shared" si="8"/>
        <v>103.4</v>
      </c>
      <c r="AA37" s="556">
        <f t="shared" si="4"/>
        <v>2256.5</v>
      </c>
    </row>
    <row r="38" spans="2:27" ht="24" customHeight="1">
      <c r="B38" s="186"/>
      <c r="C38" s="972"/>
      <c r="D38" s="247"/>
      <c r="E38" s="245" t="s">
        <v>319</v>
      </c>
      <c r="F38" s="585"/>
      <c r="G38" s="545">
        <f t="shared" ref="G38:Z38" si="9">SUM(G39:G41)</f>
        <v>0</v>
      </c>
      <c r="H38" s="545">
        <f t="shared" si="9"/>
        <v>0</v>
      </c>
      <c r="I38" s="545">
        <f t="shared" si="9"/>
        <v>0</v>
      </c>
      <c r="J38" s="545">
        <f t="shared" si="9"/>
        <v>0</v>
      </c>
      <c r="K38" s="545">
        <f t="shared" si="9"/>
        <v>0</v>
      </c>
      <c r="L38" s="545">
        <f t="shared" si="9"/>
        <v>18.8</v>
      </c>
      <c r="M38" s="545">
        <f t="shared" si="9"/>
        <v>1.5</v>
      </c>
      <c r="N38" s="545">
        <f t="shared" si="9"/>
        <v>599.1</v>
      </c>
      <c r="O38" s="545">
        <f t="shared" si="9"/>
        <v>11.8</v>
      </c>
      <c r="P38" s="545">
        <f t="shared" si="9"/>
        <v>0</v>
      </c>
      <c r="Q38" s="545">
        <f t="shared" si="9"/>
        <v>0</v>
      </c>
      <c r="R38" s="545">
        <f t="shared" si="9"/>
        <v>0</v>
      </c>
      <c r="S38" s="545">
        <f t="shared" si="9"/>
        <v>0</v>
      </c>
      <c r="T38" s="545">
        <f t="shared" si="9"/>
        <v>78.2</v>
      </c>
      <c r="U38" s="545">
        <f t="shared" si="9"/>
        <v>0</v>
      </c>
      <c r="V38" s="545">
        <f t="shared" si="9"/>
        <v>1413.1</v>
      </c>
      <c r="W38" s="545">
        <f t="shared" si="9"/>
        <v>0</v>
      </c>
      <c r="X38" s="545">
        <f t="shared" si="9"/>
        <v>0</v>
      </c>
      <c r="Y38" s="545">
        <f t="shared" si="9"/>
        <v>0</v>
      </c>
      <c r="Z38" s="546">
        <f t="shared" si="9"/>
        <v>103.4</v>
      </c>
      <c r="AA38" s="547">
        <f t="shared" si="4"/>
        <v>2225.9</v>
      </c>
    </row>
    <row r="39" spans="2:27" ht="24" customHeight="1">
      <c r="B39" s="186"/>
      <c r="C39" s="972"/>
      <c r="D39" s="248"/>
      <c r="E39" s="243"/>
      <c r="F39" s="241" t="s">
        <v>233</v>
      </c>
      <c r="G39" s="548">
        <f>+ｱ.燃え殻!$Z$28</f>
        <v>0</v>
      </c>
      <c r="H39" s="548">
        <f>+ｲ.汚泥!$Z$28</f>
        <v>0</v>
      </c>
      <c r="I39" s="548">
        <f>+ｳ.廃油!$Z$28</f>
        <v>0</v>
      </c>
      <c r="J39" s="548">
        <f>+ｴ.廃酸!$Z$28</f>
        <v>0</v>
      </c>
      <c r="K39" s="548">
        <f>+ｵ.廃ｱﾙｶﾘ!$Z$28</f>
        <v>0</v>
      </c>
      <c r="L39" s="548">
        <f>+ｶ.廃ﾌﾟﾗ類!$Z$28</f>
        <v>18.8</v>
      </c>
      <c r="M39" s="548">
        <f>+ｷ.紙くず!$Z$28</f>
        <v>1.5</v>
      </c>
      <c r="N39" s="548">
        <f>+ｸ.木くず!$Z$28</f>
        <v>599.1</v>
      </c>
      <c r="O39" s="548">
        <f>+ｹ.繊維くず!$Z$28</f>
        <v>11.8</v>
      </c>
      <c r="P39" s="548">
        <f>+ｺ.動植物性残さ!$Z$28</f>
        <v>0</v>
      </c>
      <c r="Q39" s="548">
        <f>+ｻ.動物系固形不要物!$Z$28</f>
        <v>0</v>
      </c>
      <c r="R39" s="548">
        <f>+ｼ.ｺﾞﾑくず!$Z$28</f>
        <v>0</v>
      </c>
      <c r="S39" s="548">
        <f>+ｽ.金属くず!$Z$28</f>
        <v>0</v>
      </c>
      <c r="T39" s="548">
        <f>+ｾ.ｶﾞﾗｽ･ｺﾝｸﾘ･陶磁器くず!$Z$28</f>
        <v>78.2</v>
      </c>
      <c r="U39" s="548">
        <f>+ｿ.鉱さい!$Z$28</f>
        <v>0</v>
      </c>
      <c r="V39" s="548">
        <f>+ﾀ.がれき類!$Z$28</f>
        <v>1413.1</v>
      </c>
      <c r="W39" s="548">
        <f>+ﾁ.動物のふん尿!$Z$28</f>
        <v>0</v>
      </c>
      <c r="X39" s="548">
        <f>+ﾂ.動物の死体!$Z$28</f>
        <v>0</v>
      </c>
      <c r="Y39" s="548">
        <f>+ﾃ.ばいじん!$Z$28</f>
        <v>0</v>
      </c>
      <c r="Z39" s="549">
        <f>+ﾄ.混合廃棄物その他!$Z$28</f>
        <v>103.4</v>
      </c>
      <c r="AA39" s="550">
        <f t="shared" si="4"/>
        <v>2225.9</v>
      </c>
    </row>
    <row r="40" spans="2:27" ht="24" customHeight="1">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2.2999999999999998</v>
      </c>
      <c r="U42" s="551">
        <f>+ｿ.鉱さい!$Q$33</f>
        <v>0</v>
      </c>
      <c r="V42" s="551">
        <f>+ﾀ.がれき類!$Q$33</f>
        <v>28.3</v>
      </c>
      <c r="W42" s="551">
        <f>+ﾁ.動物のふん尿!$Q$33</f>
        <v>0</v>
      </c>
      <c r="X42" s="551">
        <f>+ﾂ.動物の死体!$Q$33</f>
        <v>0</v>
      </c>
      <c r="Y42" s="551">
        <f>+ﾃ.ばいじん!$Q$33</f>
        <v>0</v>
      </c>
      <c r="Z42" s="552">
        <f>+ﾄ.混合廃棄物その他!$Q$33</f>
        <v>0</v>
      </c>
      <c r="AA42" s="553">
        <f>SUM(G42:Z42)</f>
        <v>30.6</v>
      </c>
    </row>
    <row r="43" spans="2:27" ht="24" customHeight="1">
      <c r="B43" s="186"/>
      <c r="C43" s="142" t="s">
        <v>235</v>
      </c>
      <c r="D43" s="952" t="s">
        <v>349</v>
      </c>
      <c r="E43" s="952"/>
      <c r="F43" s="953"/>
      <c r="G43" s="557">
        <f>+ｱ.燃え殻!$AK$27</f>
        <v>0</v>
      </c>
      <c r="H43" s="557">
        <f>+ｲ.汚泥!$AK$27</f>
        <v>0</v>
      </c>
      <c r="I43" s="557">
        <f>+ｳ.廃油!$AK$27</f>
        <v>0</v>
      </c>
      <c r="J43" s="557">
        <f>+ｴ.廃酸!$AK$27</f>
        <v>0</v>
      </c>
      <c r="K43" s="557">
        <f>+ｵ.廃ｱﾙｶﾘ!$AK$27</f>
        <v>0</v>
      </c>
      <c r="L43" s="557">
        <f>+ｶ.廃ﾌﾟﾗ類!$AK$27</f>
        <v>18.8</v>
      </c>
      <c r="M43" s="557">
        <f>+ｷ.紙くず!$AK$27</f>
        <v>1.5</v>
      </c>
      <c r="N43" s="557">
        <f>+ｸ.木くず!$AK$27</f>
        <v>599.1</v>
      </c>
      <c r="O43" s="557">
        <f>+ｹ.繊維くず!$AK$27</f>
        <v>11.8</v>
      </c>
      <c r="P43" s="557">
        <f>+ｺ.動植物性残さ!$AK$27</f>
        <v>0</v>
      </c>
      <c r="Q43" s="557">
        <f>+ｻ.動物系固形不要物!$AK$27</f>
        <v>0</v>
      </c>
      <c r="R43" s="557">
        <f>+ｼ.ｺﾞﾑくず!$AK$27</f>
        <v>0</v>
      </c>
      <c r="S43" s="557">
        <f>+ｽ.金属くず!$AK$27</f>
        <v>0</v>
      </c>
      <c r="T43" s="557">
        <f>+ｾ.ｶﾞﾗｽ･ｺﾝｸﾘ･陶磁器くず!$AK$27</f>
        <v>80.5</v>
      </c>
      <c r="U43" s="557">
        <f>+ｿ.鉱さい!$AK$27</f>
        <v>0</v>
      </c>
      <c r="V43" s="557">
        <f>+ﾀ.がれき類!$AK$27</f>
        <v>1441.3999999999999</v>
      </c>
      <c r="W43" s="557">
        <f>+ﾁ.動物のふん尿!$AK$27</f>
        <v>0</v>
      </c>
      <c r="X43" s="557">
        <f>+ﾂ.動物の死体!$AK$27</f>
        <v>0</v>
      </c>
      <c r="Y43" s="557">
        <f>+ﾃ.ばいじん!$AK$27</f>
        <v>0</v>
      </c>
      <c r="Z43" s="558">
        <f>+ﾄ.混合廃棄物その他!$AK$27</f>
        <v>103.4</v>
      </c>
      <c r="AA43" s="559">
        <f t="shared" si="4"/>
        <v>2256.5</v>
      </c>
    </row>
    <row r="44" spans="2:27" ht="24" customHeight="1">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15.1</v>
      </c>
      <c r="M44" s="560">
        <f>+ｷ.紙くず!$AK$30</f>
        <v>1.5</v>
      </c>
      <c r="N44" s="560">
        <f>+ｸ.木くず!$AK$30</f>
        <v>586.29999999999995</v>
      </c>
      <c r="O44" s="560">
        <f>+ｹ.繊維くず!$AK$30</f>
        <v>11.8</v>
      </c>
      <c r="P44" s="560">
        <f>+ｺ.動植物性残さ!$AK$30</f>
        <v>0</v>
      </c>
      <c r="Q44" s="560">
        <f>+ｻ.動物系固形不要物!$AK$30</f>
        <v>0</v>
      </c>
      <c r="R44" s="560">
        <f>+ｼ.ｺﾞﾑくず!$AK$30</f>
        <v>0</v>
      </c>
      <c r="S44" s="560">
        <f>+ｽ.金属くず!$AK$30</f>
        <v>0</v>
      </c>
      <c r="T44" s="560">
        <f>+ｾ.ｶﾞﾗｽ･ｺﾝｸﾘ･陶磁器くず!$AK$30</f>
        <v>57.7</v>
      </c>
      <c r="U44" s="560">
        <f>+ｿ.鉱さい!$AK$30</f>
        <v>0</v>
      </c>
      <c r="V44" s="560">
        <f>+ﾀ.がれき類!$AK$30</f>
        <v>55.6</v>
      </c>
      <c r="W44" s="560">
        <f>+ﾁ.動物のふん尿!$AK$30</f>
        <v>0</v>
      </c>
      <c r="X44" s="560">
        <f>+ﾂ.動物の死体!$AK$30</f>
        <v>0</v>
      </c>
      <c r="Y44" s="560">
        <f>+ﾃ.ばいじん!$AK$30</f>
        <v>0</v>
      </c>
      <c r="Z44" s="561">
        <f>+ﾄ.混合廃棄物その他!$AK$30</f>
        <v>77.3</v>
      </c>
      <c r="AA44" s="562">
        <f t="shared" si="4"/>
        <v>805.3</v>
      </c>
    </row>
    <row r="45" spans="2:27" ht="24" customHeight="1">
      <c r="B45" s="186"/>
      <c r="C45" s="193"/>
      <c r="D45" s="584" t="s">
        <v>190</v>
      </c>
      <c r="E45" s="962" t="s">
        <v>237</v>
      </c>
      <c r="F45" s="963"/>
      <c r="G45" s="563">
        <f>+ｱ.燃え殻!$AR$24</f>
        <v>0</v>
      </c>
      <c r="H45" s="563">
        <f>+ｲ.汚泥!$AR$24</f>
        <v>0</v>
      </c>
      <c r="I45" s="563">
        <f>+ｳ.廃油!$AR$24</f>
        <v>0</v>
      </c>
      <c r="J45" s="563">
        <f>+ｴ.廃酸!$AR$24</f>
        <v>0</v>
      </c>
      <c r="K45" s="563">
        <f>+ｵ.廃ｱﾙｶﾘ!$AR$24</f>
        <v>0</v>
      </c>
      <c r="L45" s="563">
        <f>+ｶ.廃ﾌﾟﾗ類!$AR$24</f>
        <v>18.8</v>
      </c>
      <c r="M45" s="563">
        <f>+ｷ.紙くず!$AR$24</f>
        <v>1.5</v>
      </c>
      <c r="N45" s="563">
        <f>+ｸ.木くず!$AR$24</f>
        <v>599.1</v>
      </c>
      <c r="O45" s="563">
        <f>+ｹ.繊維くず!$AR$24</f>
        <v>11.8</v>
      </c>
      <c r="P45" s="563">
        <f>+ｺ.動植物性残さ!$AR$24</f>
        <v>0</v>
      </c>
      <c r="Q45" s="563">
        <f>+ｻ.動物系固形不要物!$AR$24</f>
        <v>0</v>
      </c>
      <c r="R45" s="563">
        <f>+ｼ.ｺﾞﾑくず!$AR$24</f>
        <v>0</v>
      </c>
      <c r="S45" s="563">
        <f>+ｽ.金属くず!$AR$24</f>
        <v>0</v>
      </c>
      <c r="T45" s="563">
        <f>+ｾ.ｶﾞﾗｽ･ｺﾝｸﾘ･陶磁器くず!$AR$24</f>
        <v>78.2</v>
      </c>
      <c r="U45" s="563">
        <f>+ｿ.鉱さい!$AR$24</f>
        <v>0</v>
      </c>
      <c r="V45" s="563">
        <f>+ﾀ.がれき類!$AR$24</f>
        <v>1413.1</v>
      </c>
      <c r="W45" s="563">
        <f>+ﾁ.動物のふん尿!$AR$24</f>
        <v>0</v>
      </c>
      <c r="X45" s="563">
        <f>+ﾂ.動物の死体!$AR$24</f>
        <v>0</v>
      </c>
      <c r="Y45" s="563">
        <f>+ﾃ.ばいじん!$AR$24</f>
        <v>0</v>
      </c>
      <c r="Z45" s="564">
        <f>+ﾄ.混合廃棄物その他!$AR$24</f>
        <v>103.4</v>
      </c>
      <c r="AA45" s="565">
        <f t="shared" si="4"/>
        <v>2225.9</v>
      </c>
    </row>
    <row r="46" spans="2:27" ht="24" customHeight="1">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c r="G48" s="12" t="s">
        <v>106</v>
      </c>
    </row>
    <row r="50" spans="6:27" s="631" customFormat="1">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c r="G55" s="634">
        <f>IF(G9="0",+G19+G20,+G9+G19+G20)</f>
        <v>0</v>
      </c>
      <c r="H55" s="634">
        <f t="shared" ref="H55:Z55" si="10">IF(H9="0",+H19+H20,+H9+H19+H20)</f>
        <v>0</v>
      </c>
      <c r="I55" s="634">
        <f t="shared" si="10"/>
        <v>0</v>
      </c>
      <c r="J55" s="634">
        <f t="shared" si="10"/>
        <v>0</v>
      </c>
      <c r="K55" s="634">
        <f t="shared" si="10"/>
        <v>0</v>
      </c>
      <c r="L55" s="634">
        <f t="shared" si="10"/>
        <v>37.6</v>
      </c>
      <c r="M55" s="634">
        <f t="shared" si="10"/>
        <v>3</v>
      </c>
      <c r="N55" s="634">
        <f t="shared" si="10"/>
        <v>1198.2</v>
      </c>
      <c r="O55" s="634">
        <f t="shared" si="10"/>
        <v>23.6</v>
      </c>
      <c r="P55" s="634">
        <f t="shared" si="10"/>
        <v>0</v>
      </c>
      <c r="Q55" s="634">
        <f t="shared" si="10"/>
        <v>0</v>
      </c>
      <c r="R55" s="634">
        <f t="shared" si="10"/>
        <v>0</v>
      </c>
      <c r="S55" s="634">
        <f t="shared" si="10"/>
        <v>0</v>
      </c>
      <c r="T55" s="634">
        <f t="shared" si="10"/>
        <v>161</v>
      </c>
      <c r="U55" s="634">
        <f t="shared" si="10"/>
        <v>0</v>
      </c>
      <c r="V55" s="634">
        <f t="shared" si="10"/>
        <v>2882.7999999999997</v>
      </c>
      <c r="W55" s="634">
        <f t="shared" si="10"/>
        <v>0</v>
      </c>
      <c r="X55" s="634">
        <f t="shared" si="10"/>
        <v>0</v>
      </c>
      <c r="Y55" s="634">
        <f t="shared" si="10"/>
        <v>0</v>
      </c>
      <c r="Z55" s="634">
        <f t="shared" si="10"/>
        <v>206.8</v>
      </c>
      <c r="AA55" s="633">
        <f>+AA9+AA19+AA20</f>
        <v>4513</v>
      </c>
    </row>
    <row r="56" spans="6:27" ht="13.5">
      <c r="F56" s="86"/>
    </row>
    <row r="57" spans="6:27" ht="13.5">
      <c r="F57" s="86"/>
    </row>
    <row r="58" spans="6:27" ht="13.5">
      <c r="F58" s="86"/>
    </row>
    <row r="59" spans="6:27" ht="13.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c r="C1" s="92" t="s">
        <v>351</v>
      </c>
    </row>
    <row r="2" spans="1:24" ht="16.149999999999999" customHeight="1">
      <c r="C2" s="92"/>
    </row>
    <row r="3" spans="1:24" ht="13.9" customHeight="1" thickBot="1">
      <c r="U3" s="262"/>
      <c r="V3" s="262"/>
      <c r="W3" s="262"/>
      <c r="X3" s="49"/>
    </row>
    <row r="4" spans="1:24" ht="13.5">
      <c r="A4" s="49">
        <v>14</v>
      </c>
      <c r="P4" s="1062" t="s">
        <v>356</v>
      </c>
      <c r="Q4" s="1070" t="s">
        <v>114</v>
      </c>
      <c r="R4" s="1071"/>
      <c r="S4" s="1072"/>
      <c r="T4" s="456" t="s">
        <v>115</v>
      </c>
      <c r="U4" s="377"/>
      <c r="V4" s="377"/>
      <c r="W4" s="49"/>
    </row>
    <row r="5" spans="1:24" ht="20.100000000000001" customHeight="1" thickBot="1">
      <c r="A5" s="49" t="e">
        <f>+#REF!</f>
        <v>#REF!</v>
      </c>
      <c r="C5" s="259" t="s">
        <v>238</v>
      </c>
      <c r="P5" s="1063"/>
      <c r="Q5" s="1073" t="str">
        <f>+表紙!Q29</f>
        <v>〇</v>
      </c>
      <c r="R5" s="1074"/>
      <c r="S5" s="1075"/>
      <c r="T5" s="457" t="str">
        <f>+表紙!T29</f>
        <v/>
      </c>
      <c r="U5" s="378"/>
      <c r="V5" s="378"/>
      <c r="W5" s="49"/>
    </row>
    <row r="6" spans="1:24" ht="13.15" customHeight="1">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c r="C7" s="264"/>
      <c r="D7" s="265"/>
      <c r="E7" s="265"/>
      <c r="F7" s="265"/>
      <c r="G7" s="265"/>
      <c r="H7" s="265"/>
      <c r="I7" s="265"/>
      <c r="J7" s="265"/>
      <c r="K7" s="265"/>
      <c r="L7" s="265"/>
      <c r="M7" s="265"/>
      <c r="N7" s="265"/>
      <c r="O7" s="265"/>
      <c r="P7" s="265"/>
      <c r="Q7" s="265"/>
      <c r="R7" s="265"/>
      <c r="S7" s="265"/>
      <c r="T7" s="265"/>
      <c r="U7" s="266"/>
    </row>
    <row r="8" spans="1:24" ht="12" customHeight="1">
      <c r="C8" s="737" t="s">
        <v>92</v>
      </c>
      <c r="D8" s="738"/>
      <c r="E8" s="738"/>
      <c r="F8" s="738"/>
      <c r="G8" s="738"/>
      <c r="H8" s="738"/>
      <c r="I8" s="738"/>
      <c r="J8" s="738"/>
      <c r="K8" s="738"/>
      <c r="L8" s="738"/>
      <c r="M8" s="738"/>
      <c r="N8" s="738"/>
      <c r="O8" s="738"/>
      <c r="P8" s="738"/>
      <c r="Q8" s="738"/>
      <c r="R8" s="738"/>
      <c r="S8" s="738"/>
      <c r="T8" s="738"/>
      <c r="U8" s="739"/>
      <c r="V8" s="263"/>
    </row>
    <row r="9" spans="1:24" ht="12" customHeight="1">
      <c r="C9" s="737"/>
      <c r="D9" s="738"/>
      <c r="E9" s="738"/>
      <c r="F9" s="738"/>
      <c r="G9" s="738"/>
      <c r="H9" s="738"/>
      <c r="I9" s="738"/>
      <c r="J9" s="738"/>
      <c r="K9" s="738"/>
      <c r="L9" s="738"/>
      <c r="M9" s="738"/>
      <c r="N9" s="738"/>
      <c r="O9" s="738"/>
      <c r="P9" s="738"/>
      <c r="Q9" s="738"/>
      <c r="R9" s="738"/>
      <c r="S9" s="738"/>
      <c r="T9" s="738"/>
      <c r="U9" s="739"/>
    </row>
    <row r="10" spans="1:24" ht="10.15" customHeight="1">
      <c r="C10" s="267"/>
      <c r="D10" s="268"/>
      <c r="E10" s="268"/>
      <c r="F10" s="268"/>
      <c r="G10" s="268"/>
      <c r="H10" s="268"/>
      <c r="I10" s="268"/>
      <c r="J10" s="268"/>
      <c r="K10" s="268"/>
      <c r="L10" s="268"/>
      <c r="M10" s="268"/>
      <c r="N10" s="268"/>
      <c r="O10" s="268"/>
      <c r="P10" s="268"/>
      <c r="Q10" s="268"/>
      <c r="R10" s="268"/>
      <c r="S10" s="268"/>
      <c r="T10" s="268"/>
      <c r="U10" s="269"/>
    </row>
    <row r="11" spans="1:24" ht="13.5">
      <c r="C11" s="267"/>
      <c r="D11" s="268"/>
      <c r="E11" s="268"/>
      <c r="F11" s="268"/>
      <c r="G11" s="268"/>
      <c r="H11" s="268"/>
      <c r="I11" s="268"/>
      <c r="J11" s="268"/>
      <c r="K11" s="268"/>
      <c r="L11" s="268"/>
      <c r="M11" s="268"/>
      <c r="N11" s="268"/>
      <c r="O11" s="268"/>
      <c r="P11" s="1064">
        <f>+表紙!P35</f>
        <v>45825</v>
      </c>
      <c r="Q11" s="1065"/>
      <c r="R11" s="1065"/>
      <c r="S11" s="1065"/>
      <c r="T11" s="1066"/>
      <c r="U11" s="362"/>
    </row>
    <row r="12" spans="1:24" ht="13.15" customHeight="1">
      <c r="C12" s="267"/>
      <c r="D12" s="268"/>
      <c r="E12" s="268"/>
      <c r="F12" s="268"/>
      <c r="G12" s="268"/>
      <c r="H12" s="268"/>
      <c r="I12" s="268"/>
      <c r="J12" s="268"/>
      <c r="K12" s="268"/>
      <c r="L12" s="268"/>
      <c r="M12" s="268"/>
      <c r="N12" s="268"/>
      <c r="O12" s="268"/>
      <c r="P12" s="268"/>
      <c r="Q12" s="268"/>
      <c r="R12" s="268"/>
      <c r="S12" s="379"/>
      <c r="T12" s="379"/>
      <c r="U12" s="270"/>
    </row>
    <row r="13" spans="1:24" ht="13.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c r="C14" s="267"/>
      <c r="D14" s="268"/>
      <c r="E14" s="268"/>
      <c r="F14" s="268"/>
      <c r="G14" s="268"/>
      <c r="H14" s="268"/>
      <c r="I14" s="268"/>
      <c r="J14" s="268"/>
      <c r="K14" s="268"/>
      <c r="L14" s="268"/>
      <c r="M14" s="268"/>
      <c r="N14" s="268"/>
      <c r="O14" s="268"/>
      <c r="P14" s="268"/>
      <c r="Q14" s="268"/>
      <c r="R14" s="268"/>
      <c r="S14" s="268"/>
      <c r="T14" s="268"/>
      <c r="U14" s="269"/>
    </row>
    <row r="15" spans="1:24" ht="13.15" customHeight="1">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c r="C16" s="470"/>
      <c r="D16" s="471"/>
      <c r="E16" s="471"/>
      <c r="F16" s="471"/>
      <c r="G16" s="471"/>
      <c r="H16" s="471"/>
      <c r="I16" s="472"/>
      <c r="J16" s="472" t="s">
        <v>6</v>
      </c>
      <c r="K16" s="272"/>
      <c r="L16" s="1077" t="str">
        <f>+表紙!L40</f>
        <v>横浜市泉区上飯田町1881</v>
      </c>
      <c r="M16" s="1077"/>
      <c r="N16" s="1077"/>
      <c r="O16" s="1077"/>
      <c r="P16" s="1077"/>
      <c r="Q16" s="1077"/>
      <c r="R16" s="1077"/>
      <c r="S16" s="1077"/>
      <c r="T16" s="1077"/>
      <c r="U16" s="363"/>
    </row>
    <row r="17" spans="1:22" ht="26.25" customHeight="1">
      <c r="C17" s="470"/>
      <c r="D17" s="471"/>
      <c r="E17" s="471"/>
      <c r="F17" s="471"/>
      <c r="G17" s="471"/>
      <c r="H17" s="471"/>
      <c r="I17" s="472"/>
      <c r="J17" s="472" t="s">
        <v>7</v>
      </c>
      <c r="K17" s="272"/>
      <c r="L17" s="1077" t="str">
        <f>+表紙!L41</f>
        <v>株式会社山内興業　代表取締役　山内正樹</v>
      </c>
      <c r="M17" s="1077"/>
      <c r="N17" s="1077"/>
      <c r="O17" s="1077"/>
      <c r="P17" s="1077"/>
      <c r="Q17" s="1077"/>
      <c r="R17" s="1077"/>
      <c r="S17" s="1077"/>
      <c r="T17" s="1077"/>
      <c r="U17" s="363"/>
    </row>
    <row r="18" spans="1:22">
      <c r="C18" s="267"/>
      <c r="D18" s="268"/>
      <c r="E18" s="268"/>
      <c r="F18" s="268"/>
      <c r="G18" s="268"/>
      <c r="H18" s="268"/>
      <c r="I18" s="268"/>
      <c r="J18" s="268"/>
      <c r="K18" s="268"/>
      <c r="L18" s="268" t="s">
        <v>8</v>
      </c>
      <c r="M18" s="268"/>
      <c r="N18" s="268"/>
      <c r="O18" s="268"/>
      <c r="P18" s="268"/>
      <c r="Q18" s="268"/>
      <c r="R18" s="268"/>
      <c r="S18" s="268"/>
      <c r="T18" s="268"/>
      <c r="U18" s="269"/>
    </row>
    <row r="19" spans="1:22">
      <c r="C19" s="267"/>
      <c r="D19" s="268"/>
      <c r="E19" s="268"/>
      <c r="F19" s="268"/>
      <c r="G19" s="268"/>
      <c r="H19" s="268"/>
      <c r="I19" s="268"/>
      <c r="J19" s="268"/>
      <c r="K19" s="268"/>
      <c r="L19" s="340"/>
      <c r="M19" s="340" t="s">
        <v>9</v>
      </c>
      <c r="N19" s="273"/>
      <c r="O19" s="1082" t="str">
        <f>IF(+表紙!O43="","",+表紙!O43)</f>
        <v>045-410-8401</v>
      </c>
      <c r="P19" s="1082"/>
      <c r="Q19" s="1082"/>
      <c r="R19" s="1082"/>
      <c r="S19" s="1082"/>
      <c r="T19" s="1082"/>
      <c r="U19" s="364"/>
    </row>
    <row r="20" spans="1:22">
      <c r="C20" s="267"/>
      <c r="D20" s="268"/>
      <c r="E20" s="268"/>
      <c r="F20" s="268"/>
      <c r="G20" s="268"/>
      <c r="H20" s="268"/>
      <c r="I20" s="268"/>
      <c r="J20" s="268"/>
      <c r="K20" s="268"/>
      <c r="L20" s="273"/>
      <c r="M20" s="273"/>
      <c r="N20" s="273"/>
      <c r="O20" s="268"/>
      <c r="P20" s="268"/>
      <c r="Q20" s="268"/>
      <c r="R20" s="268"/>
      <c r="S20" s="268"/>
      <c r="T20" s="268"/>
      <c r="U20" s="269"/>
    </row>
    <row r="21" spans="1:22">
      <c r="C21" s="267"/>
      <c r="D21" s="268"/>
      <c r="E21" s="268"/>
      <c r="F21" s="268"/>
      <c r="G21" s="268"/>
      <c r="H21" s="268"/>
      <c r="I21" s="268"/>
      <c r="J21" s="268"/>
      <c r="K21" s="268"/>
      <c r="L21" s="268"/>
      <c r="M21" s="268"/>
      <c r="N21" s="268"/>
      <c r="O21" s="268"/>
      <c r="P21" s="268"/>
      <c r="Q21" s="268"/>
      <c r="R21" s="268"/>
      <c r="S21" s="268"/>
      <c r="T21" s="268"/>
      <c r="U21" s="269"/>
    </row>
    <row r="22" spans="1:22" ht="30" customHeight="1">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c r="C23" s="274"/>
      <c r="D23" s="275"/>
      <c r="E23" s="275"/>
      <c r="F23" s="275"/>
      <c r="G23" s="275"/>
      <c r="H23" s="275"/>
      <c r="I23" s="275"/>
      <c r="J23" s="275"/>
      <c r="K23" s="275"/>
      <c r="L23" s="275"/>
      <c r="M23" s="275"/>
      <c r="N23" s="275"/>
      <c r="O23" s="275"/>
      <c r="P23" s="275"/>
      <c r="Q23" s="275"/>
      <c r="R23" s="275"/>
      <c r="S23" s="275"/>
      <c r="T23" s="268"/>
      <c r="U23" s="269"/>
    </row>
    <row r="24" spans="1:22" ht="24.75" customHeight="1">
      <c r="C24" s="1099" t="s">
        <v>10</v>
      </c>
      <c r="D24" s="1108"/>
      <c r="E24" s="1109"/>
      <c r="F24" s="1094" t="str">
        <f>+表紙!F48</f>
        <v>株式会社山内興業</v>
      </c>
      <c r="G24" s="1095"/>
      <c r="H24" s="1095"/>
      <c r="I24" s="1096"/>
      <c r="J24" s="1096"/>
      <c r="K24" s="1096"/>
      <c r="L24" s="1096"/>
      <c r="M24" s="1096"/>
      <c r="N24" s="1096"/>
      <c r="O24" s="1096"/>
      <c r="P24" s="1057" t="s">
        <v>432</v>
      </c>
      <c r="Q24" s="1083"/>
      <c r="R24" s="1083"/>
      <c r="S24" s="1083"/>
      <c r="T24" s="1083"/>
      <c r="U24" s="1084"/>
    </row>
    <row r="25" spans="1:22" ht="21.75" customHeight="1">
      <c r="C25" s="1110"/>
      <c r="D25" s="1111"/>
      <c r="E25" s="1112"/>
      <c r="F25" s="1097"/>
      <c r="G25" s="1098"/>
      <c r="H25" s="1098"/>
      <c r="I25" s="1098"/>
      <c r="J25" s="1098"/>
      <c r="K25" s="1098"/>
      <c r="L25" s="1098"/>
      <c r="M25" s="1098"/>
      <c r="N25" s="1098"/>
      <c r="O25" s="1098"/>
      <c r="P25" s="1085">
        <f>表紙!P49</f>
        <v>7021</v>
      </c>
      <c r="Q25" s="1086"/>
      <c r="R25" s="1086"/>
      <c r="S25" s="1086"/>
      <c r="T25" s="1086"/>
      <c r="U25" s="1087"/>
    </row>
    <row r="26" spans="1:22" ht="26.25" customHeight="1">
      <c r="C26" s="1099" t="s">
        <v>11</v>
      </c>
      <c r="D26" s="1100"/>
      <c r="E26" s="1101"/>
      <c r="F26" s="1118" t="str">
        <f>+表紙!F50</f>
        <v>横浜市泉区上飯田町1881</v>
      </c>
      <c r="G26" s="1119"/>
      <c r="H26" s="1119"/>
      <c r="I26" s="1119"/>
      <c r="J26" s="1119"/>
      <c r="K26" s="1119"/>
      <c r="L26" s="1119"/>
      <c r="M26" s="1119"/>
      <c r="N26" s="454" t="s">
        <v>172</v>
      </c>
      <c r="O26" s="383"/>
      <c r="P26" s="383"/>
      <c r="Q26" s="1113" t="str">
        <f>IF(+表紙!Q50="","",+表紙!Q50)</f>
        <v>045-410-8401</v>
      </c>
      <c r="R26" s="1113"/>
      <c r="S26" s="1113"/>
      <c r="T26" s="1113"/>
      <c r="U26" s="1114"/>
    </row>
    <row r="27" spans="1:22" ht="26.25" customHeight="1">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c r="C30" s="280"/>
      <c r="D30" s="448" t="s">
        <v>17</v>
      </c>
      <c r="E30" s="281" t="s">
        <v>12</v>
      </c>
      <c r="F30" s="1088" t="str">
        <f>+表紙!F54</f>
        <v>Ｄ－建設業</v>
      </c>
      <c r="G30" s="1089"/>
      <c r="H30" s="1089"/>
      <c r="I30" s="1089"/>
      <c r="J30" s="1089"/>
      <c r="K30" s="1089"/>
      <c r="L30" s="282" t="s">
        <v>48</v>
      </c>
      <c r="M30" s="282"/>
      <c r="N30" s="1090" t="str">
        <f>IF(COUNTA(表紙!N54)=1,+表紙!N54,"")</f>
        <v>0796　解体・はつり工事業</v>
      </c>
      <c r="O30" s="1090"/>
      <c r="P30" s="1090"/>
      <c r="Q30" s="1090"/>
      <c r="R30" s="1090"/>
      <c r="S30" s="1090"/>
      <c r="T30" s="1090"/>
      <c r="U30" s="1091"/>
      <c r="V30" s="51"/>
    </row>
    <row r="31" spans="1:22" ht="27" customHeight="1">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c r="C32" s="283"/>
      <c r="D32" s="284"/>
      <c r="E32" s="285"/>
      <c r="F32" s="763" t="s">
        <v>279</v>
      </c>
      <c r="G32" s="764"/>
      <c r="H32" s="764"/>
      <c r="I32" s="765"/>
      <c r="J32" s="799" t="s">
        <v>284</v>
      </c>
      <c r="K32" s="800"/>
      <c r="L32" s="800"/>
      <c r="M32" s="801"/>
      <c r="N32" s="1080" t="str">
        <f>IF(+表紙!N56="","",+表紙!N56)</f>
        <v/>
      </c>
      <c r="O32" s="1081"/>
      <c r="P32" s="1081"/>
      <c r="Q32" s="1081"/>
      <c r="R32" s="1081"/>
      <c r="S32" s="289" t="str">
        <f>+表紙!S56</f>
        <v>百万円</v>
      </c>
      <c r="T32" s="385"/>
      <c r="U32" s="261"/>
    </row>
    <row r="33" spans="3:21" ht="27" customHeight="1">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c r="C37" s="286"/>
      <c r="D37" s="453" t="s">
        <v>24</v>
      </c>
      <c r="E37" s="455" t="s">
        <v>241</v>
      </c>
      <c r="F37" s="1047">
        <f>IF(+表紙!F61="","",+表紙!F61)</f>
        <v>9</v>
      </c>
      <c r="G37" s="1048"/>
      <c r="H37" s="1048"/>
      <c r="I37" s="1048"/>
      <c r="J37" s="1048"/>
      <c r="K37" s="1048"/>
      <c r="L37" s="1048"/>
      <c r="M37" s="1048"/>
      <c r="N37" s="1048"/>
      <c r="O37" s="1048"/>
      <c r="P37" s="1048"/>
      <c r="Q37" s="1048"/>
      <c r="R37" s="1048"/>
      <c r="S37" s="1048"/>
      <c r="T37" s="1048"/>
      <c r="U37" s="1049"/>
    </row>
    <row r="38" spans="3:21" ht="13.9" customHeight="1">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c r="C49" s="445"/>
      <c r="D49" s="450"/>
      <c r="E49" s="446"/>
      <c r="F49" s="466"/>
      <c r="G49" s="466"/>
      <c r="H49" s="466"/>
      <c r="I49" s="466"/>
      <c r="J49" s="466"/>
      <c r="K49" s="466"/>
      <c r="L49" s="466"/>
      <c r="M49" s="466"/>
      <c r="N49" s="466"/>
      <c r="O49" s="466"/>
      <c r="P49" s="466"/>
      <c r="Q49" s="466"/>
      <c r="R49" s="466"/>
      <c r="S49" s="466"/>
      <c r="T49" s="466"/>
      <c r="U49" s="466"/>
    </row>
    <row r="50" spans="3:21" ht="13.15" customHeight="1">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c r="A65" s="49">
        <v>5</v>
      </c>
      <c r="C65" s="1041"/>
      <c r="D65" s="1058"/>
      <c r="E65" s="1061"/>
      <c r="F65" s="293" t="s">
        <v>252</v>
      </c>
      <c r="G65" s="466"/>
      <c r="H65" s="466"/>
      <c r="I65" s="466"/>
      <c r="J65" s="466"/>
      <c r="K65" s="1056">
        <f>+表紙!K89</f>
        <v>7</v>
      </c>
      <c r="L65" s="1056"/>
      <c r="M65" s="1056"/>
      <c r="N65" s="210" t="s">
        <v>47</v>
      </c>
      <c r="O65" s="210"/>
      <c r="P65" s="6"/>
      <c r="Q65" s="1050" t="s">
        <v>353</v>
      </c>
      <c r="R65" s="1050"/>
      <c r="S65" s="1050"/>
      <c r="T65" s="1050"/>
      <c r="U65" s="1051"/>
      <c r="V65" s="467"/>
      <c r="W65" s="467"/>
      <c r="X65" s="49"/>
    </row>
    <row r="66" spans="1:24" ht="18" customHeight="1">
      <c r="A66" s="49">
        <v>6</v>
      </c>
      <c r="C66" s="1041"/>
      <c r="D66" s="1058"/>
      <c r="E66" s="1061"/>
      <c r="F66" s="280" t="s">
        <v>200</v>
      </c>
      <c r="G66" s="300"/>
      <c r="H66" s="300"/>
      <c r="I66" s="300"/>
      <c r="J66" s="300"/>
      <c r="K66" s="1054">
        <f>+表紙!K90</f>
        <v>2256.5</v>
      </c>
      <c r="L66" s="1054"/>
      <c r="M66" s="1054"/>
      <c r="N66" s="1054"/>
      <c r="O66" s="1054"/>
      <c r="P66" s="300" t="s">
        <v>13</v>
      </c>
      <c r="Q66" s="1052"/>
      <c r="R66" s="1052"/>
      <c r="S66" s="1052"/>
      <c r="T66" s="1052"/>
      <c r="U66" s="1053"/>
      <c r="V66" s="467"/>
      <c r="W66" s="467"/>
      <c r="X66" s="391"/>
    </row>
    <row r="67" spans="1:24" ht="13.9" customHeight="1">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c r="C70" s="1041"/>
      <c r="D70" s="1058"/>
      <c r="E70" s="1061"/>
      <c r="F70" s="985" t="str">
        <f>IF(COUNTA(表紙!F94)=1,+表紙!F94,"")</f>
        <v>排出現場での分別の徹底</v>
      </c>
      <c r="G70" s="986"/>
      <c r="H70" s="986"/>
      <c r="I70" s="986"/>
      <c r="J70" s="986"/>
      <c r="K70" s="986"/>
      <c r="L70" s="986"/>
      <c r="M70" s="986"/>
      <c r="N70" s="986"/>
      <c r="O70" s="986"/>
      <c r="P70" s="986"/>
      <c r="Q70" s="986"/>
      <c r="R70" s="986"/>
      <c r="S70" s="986"/>
      <c r="T70" s="986"/>
      <c r="U70" s="987"/>
      <c r="V70" s="308"/>
    </row>
    <row r="71" spans="1:24" ht="13.9" customHeight="1">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c r="A80" s="49">
        <v>7</v>
      </c>
      <c r="C80" s="1046"/>
      <c r="D80" s="1010"/>
      <c r="E80" s="995"/>
      <c r="F80" s="293" t="s">
        <v>252</v>
      </c>
      <c r="G80" s="297"/>
      <c r="H80" s="297"/>
      <c r="I80" s="297"/>
      <c r="J80" s="297"/>
      <c r="K80" s="1056">
        <f>+表紙!K104</f>
        <v>7</v>
      </c>
      <c r="L80" s="1056"/>
      <c r="M80" s="1056"/>
      <c r="N80" s="210" t="s">
        <v>47</v>
      </c>
      <c r="O80" s="210"/>
      <c r="P80" s="6"/>
      <c r="Q80" s="1050" t="s">
        <v>354</v>
      </c>
      <c r="R80" s="1050"/>
      <c r="S80" s="1050"/>
      <c r="T80" s="1050"/>
      <c r="U80" s="1051"/>
      <c r="V80" s="467"/>
      <c r="W80" s="467"/>
      <c r="X80" s="394"/>
    </row>
    <row r="81" spans="1:24" ht="18" customHeight="1">
      <c r="A81" s="49">
        <v>8</v>
      </c>
      <c r="C81" s="1046"/>
      <c r="D81" s="1010"/>
      <c r="E81" s="995"/>
      <c r="F81" s="280" t="s">
        <v>200</v>
      </c>
      <c r="G81" s="300"/>
      <c r="H81" s="300"/>
      <c r="I81" s="300"/>
      <c r="J81" s="300"/>
      <c r="K81" s="1054">
        <f>+表紙!K105</f>
        <v>2256.5</v>
      </c>
      <c r="L81" s="1054"/>
      <c r="M81" s="1054"/>
      <c r="N81" s="1054"/>
      <c r="O81" s="1054"/>
      <c r="P81" s="303" t="s">
        <v>13</v>
      </c>
      <c r="Q81" s="1052"/>
      <c r="R81" s="1052"/>
      <c r="S81" s="1052"/>
      <c r="T81" s="1052"/>
      <c r="U81" s="1053"/>
      <c r="V81" s="467"/>
      <c r="W81" s="467"/>
      <c r="X81" s="309"/>
    </row>
    <row r="82" spans="1:24" ht="13.9" customHeight="1">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c r="C85" s="1046"/>
      <c r="D85" s="1010"/>
      <c r="E85" s="995"/>
      <c r="F85" s="985" t="str">
        <f>IF(COUNTA(表紙!F109)=1,+表紙!F109,"")</f>
        <v>現状を維持し、分別に取り組む</v>
      </c>
      <c r="G85" s="986"/>
      <c r="H85" s="986"/>
      <c r="I85" s="986"/>
      <c r="J85" s="986"/>
      <c r="K85" s="986"/>
      <c r="L85" s="986"/>
      <c r="M85" s="986"/>
      <c r="N85" s="986"/>
      <c r="O85" s="986"/>
      <c r="P85" s="986"/>
      <c r="Q85" s="986"/>
      <c r="R85" s="986"/>
      <c r="S85" s="986"/>
      <c r="T85" s="986"/>
      <c r="U85" s="987"/>
      <c r="V85" s="321"/>
    </row>
    <row r="86" spans="1:24" ht="13.9" customHeight="1">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c r="C96" s="251"/>
      <c r="D96" s="1010"/>
      <c r="E96" s="995"/>
      <c r="F96" s="985" t="str">
        <f>IF(COUNTA(表紙!F120)=1,+表紙!F120,"")</f>
        <v>がれき類、ガラス・コンクリートくず及び陶磁器くず、木くず、廃プラスチック類、繊維くず、紙くず
上記を種類ごとに分別している</v>
      </c>
      <c r="G96" s="986"/>
      <c r="H96" s="986"/>
      <c r="I96" s="986"/>
      <c r="J96" s="986"/>
      <c r="K96" s="986"/>
      <c r="L96" s="986"/>
      <c r="M96" s="986"/>
      <c r="N96" s="986"/>
      <c r="O96" s="986"/>
      <c r="P96" s="986"/>
      <c r="Q96" s="986"/>
      <c r="R96" s="986"/>
      <c r="S96" s="986"/>
      <c r="T96" s="986"/>
      <c r="U96" s="987"/>
      <c r="V96" s="321"/>
    </row>
    <row r="97" spans="3:25" ht="13.9" customHeight="1">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c r="C102" s="318"/>
      <c r="D102" s="1010"/>
      <c r="E102" s="995"/>
      <c r="F102" s="1018" t="str">
        <f>IF(COUNTA(表紙!F126)=1,+表紙!F126,"")</f>
        <v>現状を維持する</v>
      </c>
      <c r="G102" s="1019"/>
      <c r="H102" s="1019"/>
      <c r="I102" s="1019"/>
      <c r="J102" s="1019"/>
      <c r="K102" s="1019"/>
      <c r="L102" s="1019"/>
      <c r="M102" s="1019"/>
      <c r="N102" s="1019"/>
      <c r="O102" s="1019"/>
      <c r="P102" s="1019"/>
      <c r="Q102" s="1019"/>
      <c r="R102" s="1019"/>
      <c r="S102" s="1019"/>
      <c r="T102" s="1019"/>
      <c r="U102" s="1020"/>
      <c r="V102" s="321"/>
    </row>
    <row r="103" spans="3:25" ht="13.9" customHeight="1">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c r="C184" s="325"/>
      <c r="D184" s="1010"/>
      <c r="E184" s="995"/>
      <c r="F184" s="1016" t="s">
        <v>267</v>
      </c>
      <c r="G184" s="1017"/>
      <c r="H184" s="1017"/>
      <c r="I184" s="1017"/>
      <c r="J184" s="1017"/>
      <c r="K184" s="1015">
        <f>+表紙!K208</f>
        <v>2256.5</v>
      </c>
      <c r="L184" s="1015"/>
      <c r="M184" s="1015"/>
      <c r="N184" s="1015"/>
      <c r="O184" s="1015"/>
      <c r="P184" s="327" t="s">
        <v>13</v>
      </c>
      <c r="Q184" s="996" t="s">
        <v>293</v>
      </c>
      <c r="R184" s="997"/>
      <c r="S184" s="997"/>
      <c r="T184" s="997"/>
      <c r="U184" s="998"/>
      <c r="V184" s="467"/>
      <c r="W184" s="467"/>
      <c r="X184" s="321"/>
      <c r="Y184" s="341"/>
    </row>
    <row r="185" spans="3:25" ht="43.15" customHeight="1">
      <c r="C185" s="325"/>
      <c r="D185" s="1010"/>
      <c r="E185" s="995"/>
      <c r="F185" s="328"/>
      <c r="G185" s="658" t="s">
        <v>223</v>
      </c>
      <c r="H185" s="659"/>
      <c r="I185" s="659"/>
      <c r="J185" s="659"/>
      <c r="K185" s="1015">
        <f>+表紙!K209</f>
        <v>805.3</v>
      </c>
      <c r="L185" s="1015"/>
      <c r="M185" s="1015"/>
      <c r="N185" s="1015"/>
      <c r="O185" s="1015"/>
      <c r="P185" s="459" t="s">
        <v>13</v>
      </c>
      <c r="Q185" s="999"/>
      <c r="R185" s="1000"/>
      <c r="S185" s="1000"/>
      <c r="T185" s="1000"/>
      <c r="U185" s="1001"/>
      <c r="V185" s="467"/>
      <c r="W185" s="467"/>
      <c r="X185" s="321"/>
      <c r="Y185" s="341"/>
    </row>
    <row r="186" spans="3:25" ht="43.15" customHeight="1">
      <c r="C186" s="325"/>
      <c r="D186" s="1010"/>
      <c r="E186" s="995"/>
      <c r="F186" s="328"/>
      <c r="G186" s="658" t="s">
        <v>224</v>
      </c>
      <c r="H186" s="659"/>
      <c r="I186" s="659"/>
      <c r="J186" s="659"/>
      <c r="K186" s="1015">
        <f>+表紙!K210</f>
        <v>2225.9</v>
      </c>
      <c r="L186" s="1015"/>
      <c r="M186" s="1015"/>
      <c r="N186" s="1015"/>
      <c r="O186" s="1015"/>
      <c r="P186" s="459" t="s">
        <v>13</v>
      </c>
      <c r="Q186" s="999"/>
      <c r="R186" s="1000"/>
      <c r="S186" s="1000"/>
      <c r="T186" s="1000"/>
      <c r="U186" s="1001"/>
      <c r="V186" s="467"/>
      <c r="W186" s="467"/>
      <c r="X186" s="321"/>
      <c r="Y186" s="341"/>
    </row>
    <row r="187" spans="3:25" ht="43.15" customHeight="1">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c r="C190" s="325"/>
      <c r="D190" s="1010"/>
      <c r="E190" s="995"/>
      <c r="F190" s="985" t="str">
        <f>IF(COUNTA(表紙!F214)=1,+表紙!F214,"")</f>
        <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c r="C201" s="325"/>
      <c r="D201" s="1010"/>
      <c r="E201" s="995"/>
      <c r="F201" s="1016" t="s">
        <v>267</v>
      </c>
      <c r="G201" s="1017"/>
      <c r="H201" s="1017"/>
      <c r="I201" s="1017"/>
      <c r="J201" s="1017"/>
      <c r="K201" s="1015">
        <f>+表紙!K225</f>
        <v>2256.5</v>
      </c>
      <c r="L201" s="1015"/>
      <c r="M201" s="1015"/>
      <c r="N201" s="1015"/>
      <c r="O201" s="1015"/>
      <c r="P201" s="327" t="s">
        <v>13</v>
      </c>
      <c r="Q201" s="996" t="s">
        <v>366</v>
      </c>
      <c r="R201" s="997"/>
      <c r="S201" s="997"/>
      <c r="T201" s="997"/>
      <c r="U201" s="998"/>
      <c r="V201" s="365"/>
      <c r="W201" s="365"/>
      <c r="X201" s="321"/>
      <c r="Y201" s="341"/>
    </row>
    <row r="202" spans="3:25" ht="45" customHeight="1">
      <c r="C202" s="325"/>
      <c r="D202" s="1010"/>
      <c r="E202" s="995"/>
      <c r="F202" s="328"/>
      <c r="G202" s="658" t="s">
        <v>223</v>
      </c>
      <c r="H202" s="659"/>
      <c r="I202" s="659"/>
      <c r="J202" s="659"/>
      <c r="K202" s="1015">
        <f>+表紙!K226</f>
        <v>805.3</v>
      </c>
      <c r="L202" s="1015"/>
      <c r="M202" s="1015"/>
      <c r="N202" s="1015"/>
      <c r="O202" s="1015"/>
      <c r="P202" s="459" t="s">
        <v>13</v>
      </c>
      <c r="Q202" s="999"/>
      <c r="R202" s="1000"/>
      <c r="S202" s="1000"/>
      <c r="T202" s="1000"/>
      <c r="U202" s="1001"/>
      <c r="V202" s="365"/>
      <c r="W202" s="365"/>
      <c r="X202" s="321"/>
      <c r="Y202" s="341"/>
    </row>
    <row r="203" spans="3:25" ht="45" customHeight="1">
      <c r="C203" s="325"/>
      <c r="D203" s="1010"/>
      <c r="E203" s="995"/>
      <c r="F203" s="328"/>
      <c r="G203" s="658" t="s">
        <v>224</v>
      </c>
      <c r="H203" s="659"/>
      <c r="I203" s="659"/>
      <c r="J203" s="659"/>
      <c r="K203" s="1015">
        <f>+表紙!K227</f>
        <v>2225.9</v>
      </c>
      <c r="L203" s="1015"/>
      <c r="M203" s="1015"/>
      <c r="N203" s="1015"/>
      <c r="O203" s="1015"/>
      <c r="P203" s="459" t="s">
        <v>13</v>
      </c>
      <c r="Q203" s="999"/>
      <c r="R203" s="1000"/>
      <c r="S203" s="1000"/>
      <c r="T203" s="1000"/>
      <c r="U203" s="1001"/>
      <c r="V203" s="365"/>
      <c r="W203" s="365"/>
      <c r="X203" s="321"/>
      <c r="Y203" s="341"/>
    </row>
    <row r="204" spans="3:25" ht="45" customHeight="1">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c r="C207" s="325"/>
      <c r="D207" s="1010"/>
      <c r="E207" s="995"/>
      <c r="F207" s="985" t="str">
        <f>IF(COUNTA(表紙!F231)=1,+表紙!F231,"")</f>
        <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row r="238" spans="1:22" ht="23.25" customHeight="1">
      <c r="A238" s="51"/>
      <c r="B238" s="51"/>
      <c r="V238" s="51"/>
    </row>
    <row r="239" spans="1:22" ht="23.25" customHeight="1">
      <c r="A239" s="51"/>
      <c r="B239" s="51"/>
      <c r="V239" s="51"/>
    </row>
    <row r="240" spans="1:22" ht="23.25" customHeight="1">
      <c r="A240" s="51"/>
      <c r="B240" s="51"/>
      <c r="V240" s="51"/>
    </row>
    <row r="241" spans="1:22" ht="23.25" customHeight="1">
      <c r="A241" s="51"/>
      <c r="B241" s="51"/>
      <c r="V241" s="51"/>
    </row>
    <row r="242" spans="1:22">
      <c r="A242" s="51"/>
      <c r="B242" s="51"/>
      <c r="V242" s="51"/>
    </row>
    <row r="243" spans="1:22">
      <c r="A243" s="51"/>
      <c r="B243" s="51"/>
      <c r="V243" s="51"/>
    </row>
    <row r="244" spans="1:22">
      <c r="A244" s="51"/>
      <c r="B244" s="51"/>
      <c r="V244" s="51"/>
    </row>
    <row r="245" spans="1:22">
      <c r="A245" s="51"/>
      <c r="B245" s="51"/>
      <c r="V245" s="51"/>
    </row>
    <row r="246" spans="1:22">
      <c r="A246" s="51"/>
      <c r="B246" s="51"/>
      <c r="V246" s="51"/>
    </row>
    <row r="247" spans="1:22">
      <c r="A247" s="51"/>
      <c r="B247" s="51"/>
      <c r="V247" s="51"/>
    </row>
    <row r="248" spans="1:22">
      <c r="C248" s="260"/>
      <c r="D248" s="260"/>
      <c r="E248" s="260"/>
      <c r="F248" s="260"/>
      <c r="G248" s="260"/>
      <c r="H248" s="260"/>
      <c r="I248" s="260"/>
      <c r="J248" s="260"/>
      <c r="K248" s="260"/>
      <c r="L248" s="260"/>
      <c r="M248" s="260"/>
      <c r="N248" s="260"/>
      <c r="O248" s="260"/>
      <c r="P248" s="260"/>
      <c r="Q248" s="260"/>
      <c r="R248" s="260"/>
      <c r="S248" s="260"/>
      <c r="T248" s="260"/>
      <c r="U248" s="260"/>
    </row>
    <row r="249" spans="1:22">
      <c r="C249" s="260"/>
      <c r="D249" s="260"/>
      <c r="E249" s="260"/>
      <c r="F249" s="260"/>
      <c r="G249" s="260"/>
      <c r="H249" s="260"/>
      <c r="I249" s="260"/>
      <c r="J249" s="260"/>
      <c r="K249" s="260"/>
      <c r="L249" s="260"/>
      <c r="M249" s="260"/>
      <c r="N249" s="260"/>
      <c r="O249" s="260"/>
      <c r="P249" s="260"/>
      <c r="Q249" s="260"/>
      <c r="R249" s="260"/>
      <c r="S249" s="260"/>
      <c r="T249" s="260"/>
      <c r="U249" s="260"/>
    </row>
    <row r="250" spans="1:22">
      <c r="C250" s="260"/>
      <c r="D250" s="260"/>
      <c r="E250" s="260"/>
      <c r="F250" s="260"/>
      <c r="G250" s="260"/>
      <c r="H250" s="260"/>
      <c r="I250" s="260"/>
      <c r="J250" s="260"/>
      <c r="K250" s="260"/>
      <c r="L250" s="260"/>
      <c r="M250" s="260"/>
      <c r="N250" s="260"/>
      <c r="O250" s="260"/>
      <c r="P250" s="260"/>
      <c r="Q250" s="260"/>
      <c r="R250" s="260"/>
      <c r="S250" s="260"/>
      <c r="T250" s="260"/>
      <c r="U250" s="260"/>
    </row>
    <row r="251" spans="1:22">
      <c r="C251" s="260"/>
      <c r="D251" s="260"/>
      <c r="E251" s="260"/>
      <c r="F251" s="260"/>
      <c r="G251" s="260"/>
      <c r="H251" s="260"/>
      <c r="I251" s="260"/>
      <c r="J251" s="260"/>
      <c r="K251" s="260"/>
      <c r="L251" s="260"/>
      <c r="M251" s="260"/>
      <c r="N251" s="260"/>
      <c r="O251" s="260"/>
      <c r="P251" s="260"/>
      <c r="Q251" s="260"/>
      <c r="R251" s="260"/>
      <c r="S251" s="260"/>
      <c r="T251" s="260"/>
      <c r="U251" s="260"/>
    </row>
    <row r="252" spans="1:22">
      <c r="C252" s="260"/>
      <c r="D252" s="260"/>
      <c r="E252" s="260"/>
      <c r="F252" s="260"/>
      <c r="G252" s="260"/>
      <c r="H252" s="260"/>
      <c r="I252" s="260"/>
      <c r="J252" s="260"/>
      <c r="K252" s="260"/>
      <c r="L252" s="260"/>
      <c r="M252" s="260"/>
      <c r="N252" s="260"/>
      <c r="O252" s="260"/>
      <c r="P252" s="260"/>
      <c r="Q252" s="260"/>
      <c r="R252" s="260"/>
      <c r="S252" s="260"/>
      <c r="T252" s="260"/>
      <c r="U252" s="260"/>
    </row>
    <row r="253" spans="1:22">
      <c r="C253" s="260"/>
      <c r="D253" s="260"/>
      <c r="E253" s="260"/>
      <c r="F253" s="260"/>
      <c r="G253" s="260"/>
      <c r="H253" s="260"/>
      <c r="I253" s="260"/>
      <c r="J253" s="260"/>
      <c r="K253" s="260"/>
      <c r="L253" s="260"/>
      <c r="M253" s="260"/>
      <c r="N253" s="260"/>
      <c r="O253" s="260"/>
      <c r="P253" s="260"/>
      <c r="Q253" s="260"/>
      <c r="R253" s="260"/>
      <c r="S253" s="260"/>
      <c r="T253" s="260"/>
      <c r="U253" s="260"/>
    </row>
    <row r="254" spans="1:22">
      <c r="C254" s="260"/>
      <c r="D254" s="260"/>
      <c r="E254" s="260"/>
      <c r="F254" s="260"/>
      <c r="G254" s="260"/>
      <c r="H254" s="260"/>
      <c r="I254" s="260"/>
      <c r="J254" s="260"/>
      <c r="K254" s="260"/>
      <c r="L254" s="260"/>
      <c r="M254" s="260"/>
      <c r="N254" s="260"/>
      <c r="O254" s="260"/>
      <c r="P254" s="260"/>
      <c r="Q254" s="260"/>
      <c r="R254" s="260"/>
      <c r="S254" s="260"/>
      <c r="T254" s="260"/>
      <c r="U254" s="260"/>
    </row>
    <row r="255" spans="1:22">
      <c r="C255" s="260"/>
      <c r="D255" s="260"/>
      <c r="E255" s="260"/>
      <c r="F255" s="260"/>
      <c r="G255" s="260"/>
      <c r="H255" s="260"/>
      <c r="I255" s="260"/>
      <c r="J255" s="260"/>
      <c r="K255" s="260"/>
      <c r="L255" s="260"/>
      <c r="M255" s="260"/>
      <c r="N255" s="260"/>
      <c r="O255" s="260"/>
      <c r="P255" s="260"/>
      <c r="Q255" s="260"/>
      <c r="R255" s="260"/>
      <c r="S255" s="260"/>
      <c r="T255" s="260"/>
      <c r="U255" s="260"/>
    </row>
    <row r="256" spans="1:22">
      <c r="C256" s="260"/>
      <c r="D256" s="260"/>
      <c r="E256" s="260"/>
      <c r="F256" s="260"/>
      <c r="G256" s="260"/>
      <c r="H256" s="260"/>
      <c r="I256" s="260"/>
      <c r="J256" s="260"/>
      <c r="K256" s="260"/>
      <c r="L256" s="260"/>
      <c r="M256" s="260"/>
      <c r="N256" s="260"/>
      <c r="O256" s="260"/>
      <c r="P256" s="260"/>
      <c r="Q256" s="260"/>
      <c r="R256" s="260"/>
      <c r="S256" s="260"/>
      <c r="T256" s="260"/>
      <c r="U256" s="260"/>
    </row>
    <row r="257" spans="3:21">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1122" t="s">
        <v>170</v>
      </c>
      <c r="C4" s="1122"/>
    </row>
    <row r="5" spans="2:4" ht="14.25" thickBot="1">
      <c r="B5" s="8"/>
    </row>
    <row r="6" spans="2:4">
      <c r="B6" s="118" t="s">
        <v>160</v>
      </c>
      <c r="C6" s="9" t="s">
        <v>161</v>
      </c>
    </row>
    <row r="7" spans="2:4" ht="114.95" customHeight="1">
      <c r="B7" s="119" t="s">
        <v>52</v>
      </c>
      <c r="C7" s="10" t="s">
        <v>163</v>
      </c>
    </row>
    <row r="8" spans="2:4" ht="125.1" customHeight="1">
      <c r="B8" s="120" t="s">
        <v>53</v>
      </c>
      <c r="C8" s="10" t="s">
        <v>164</v>
      </c>
    </row>
    <row r="9" spans="2:4" ht="75" customHeight="1">
      <c r="B9" s="121" t="s">
        <v>54</v>
      </c>
      <c r="C9" s="10" t="s">
        <v>165</v>
      </c>
    </row>
    <row r="10" spans="2:4" ht="65.099999999999994" customHeight="1">
      <c r="B10" s="121" t="s">
        <v>55</v>
      </c>
      <c r="C10" s="10" t="s">
        <v>166</v>
      </c>
    </row>
    <row r="11" spans="2:4" ht="39.950000000000003" customHeight="1">
      <c r="B11" s="121" t="s">
        <v>56</v>
      </c>
      <c r="C11" s="10" t="s">
        <v>167</v>
      </c>
    </row>
    <row r="12" spans="2:4" ht="30" customHeight="1">
      <c r="B12" s="121" t="s">
        <v>57</v>
      </c>
      <c r="C12" s="10" t="s">
        <v>168</v>
      </c>
    </row>
    <row r="13" spans="2:4" ht="30" customHeight="1" thickBot="1">
      <c r="B13" s="122" t="s">
        <v>58</v>
      </c>
      <c r="C13" s="11" t="s">
        <v>169</v>
      </c>
      <c r="D13" s="123"/>
    </row>
    <row r="14" spans="2:4" ht="60" customHeight="1">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topLeftCell="A16"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25" workbookViewId="0">
      <selection activeCell="AK31" sqref="AK31:AP3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18.8</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18.8</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18.8</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18.8</v>
      </c>
      <c r="P27" s="881"/>
      <c r="Q27" s="881"/>
      <c r="R27" s="881"/>
      <c r="S27" s="59" t="s">
        <v>38</v>
      </c>
      <c r="T27" s="80"/>
      <c r="U27" s="80"/>
      <c r="X27" s="78" t="s">
        <v>39</v>
      </c>
      <c r="Y27" s="81"/>
      <c r="AG27" s="68"/>
      <c r="AH27" s="68"/>
      <c r="AI27" s="68"/>
      <c r="AJ27" s="68"/>
      <c r="AK27" s="831">
        <f>+AG18+O27</f>
        <v>18.8</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18.8</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18.8</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15.1</v>
      </c>
      <c r="G30" s="837"/>
      <c r="H30" s="234" t="s">
        <v>198</v>
      </c>
      <c r="L30" s="845"/>
      <c r="O30" s="71"/>
      <c r="Q30" s="847">
        <f>+ROUND(Z28,1)+ROUND(Z29,1)+ROUND(Z30,1)</f>
        <v>18.8</v>
      </c>
      <c r="R30" s="881"/>
      <c r="S30" s="881"/>
      <c r="T30" s="881"/>
      <c r="U30" s="59" t="s">
        <v>16</v>
      </c>
      <c r="X30" s="889" t="s">
        <v>186</v>
      </c>
      <c r="Y30" s="890"/>
      <c r="Z30" s="833"/>
      <c r="AA30" s="834"/>
      <c r="AB30" s="834"/>
      <c r="AC30" s="834"/>
      <c r="AD30" s="834"/>
      <c r="AE30" s="59" t="s">
        <v>13</v>
      </c>
      <c r="AK30" s="818">
        <v>15.1</v>
      </c>
      <c r="AL30" s="819"/>
      <c r="AM30" s="819"/>
      <c r="AN30" s="819"/>
      <c r="AO30" s="67" t="s">
        <v>13</v>
      </c>
      <c r="AR30" s="830"/>
      <c r="AS30" s="827"/>
      <c r="AT30" s="827"/>
      <c r="AU30" s="828"/>
    </row>
    <row r="31" spans="2:48" ht="27" customHeight="1" thickTop="1" thickBot="1">
      <c r="B31" s="853" t="s">
        <v>375</v>
      </c>
      <c r="C31" s="842"/>
      <c r="D31" s="842"/>
      <c r="E31" s="843"/>
      <c r="F31" s="836">
        <v>18.8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22" workbookViewId="0">
      <selection activeCell="AK31" sqref="AK31:AP3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1.5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1.5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1.5</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1.5</v>
      </c>
      <c r="P27" s="881"/>
      <c r="Q27" s="881"/>
      <c r="R27" s="881"/>
      <c r="S27" s="59" t="s">
        <v>38</v>
      </c>
      <c r="T27" s="80"/>
      <c r="U27" s="80"/>
      <c r="X27" s="78" t="s">
        <v>39</v>
      </c>
      <c r="Y27" s="81"/>
      <c r="AG27" s="68"/>
      <c r="AH27" s="68"/>
      <c r="AI27" s="68"/>
      <c r="AJ27" s="68"/>
      <c r="AK27" s="831">
        <f>+AG18+O27</f>
        <v>1.5</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1.5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1.5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1.5</v>
      </c>
      <c r="G30" s="837"/>
      <c r="H30" s="234" t="s">
        <v>198</v>
      </c>
      <c r="L30" s="845"/>
      <c r="O30" s="71"/>
      <c r="Q30" s="847">
        <f>+ROUND(Z28,1)+ROUND(Z29,1)+ROUND(Z30,1)</f>
        <v>1.5</v>
      </c>
      <c r="R30" s="881"/>
      <c r="S30" s="881"/>
      <c r="T30" s="881"/>
      <c r="U30" s="59" t="s">
        <v>16</v>
      </c>
      <c r="X30" s="889" t="s">
        <v>186</v>
      </c>
      <c r="Y30" s="890"/>
      <c r="Z30" s="833"/>
      <c r="AA30" s="834"/>
      <c r="AB30" s="834"/>
      <c r="AC30" s="834"/>
      <c r="AD30" s="834"/>
      <c r="AE30" s="59" t="s">
        <v>13</v>
      </c>
      <c r="AK30" s="818">
        <v>1.5</v>
      </c>
      <c r="AL30" s="819"/>
      <c r="AM30" s="819"/>
      <c r="AN30" s="819"/>
      <c r="AO30" s="67" t="s">
        <v>13</v>
      </c>
      <c r="AR30" s="830"/>
      <c r="AS30" s="827"/>
      <c r="AT30" s="827"/>
      <c r="AU30" s="828"/>
    </row>
    <row r="31" spans="2:48" ht="27" customHeight="1" thickTop="1" thickBot="1">
      <c r="B31" s="853" t="s">
        <v>375</v>
      </c>
      <c r="C31" s="842"/>
      <c r="D31" s="842"/>
      <c r="E31" s="843"/>
      <c r="F31" s="836">
        <v>1.5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22" workbookViewId="0">
      <selection activeCell="AK31" sqref="AK31:AP3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c r="F1" s="54"/>
      <c r="R1" s="102" t="s">
        <v>96</v>
      </c>
      <c r="S1" s="102" t="s">
        <v>352</v>
      </c>
    </row>
    <row r="2" spans="2:48"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株式会社山内興業</v>
      </c>
      <c r="AF5" s="895"/>
      <c r="AG5" s="895"/>
      <c r="AH5" s="895"/>
      <c r="AI5" s="895"/>
      <c r="AJ5" s="895"/>
      <c r="AK5" s="895"/>
      <c r="AL5" s="895"/>
      <c r="AM5" s="895"/>
      <c r="AN5" s="895"/>
      <c r="AO5" s="895"/>
      <c r="AP5" s="895"/>
      <c r="AQ5" s="895"/>
      <c r="AR5" s="895"/>
      <c r="AS5" s="895"/>
      <c r="AT5" s="895"/>
      <c r="AU5" s="895"/>
    </row>
    <row r="6" spans="2:48"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c r="F12" s="911">
        <f>+ROUND(O12,1)+ROUND(O15,1)+ROUND(O18,1)+ROUND(O24,1)+O27-ROUND(F15,1)</f>
        <v>599.1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599.1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599.1</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599.1</v>
      </c>
      <c r="P27" s="881"/>
      <c r="Q27" s="881"/>
      <c r="R27" s="881"/>
      <c r="S27" s="59" t="s">
        <v>38</v>
      </c>
      <c r="T27" s="80"/>
      <c r="U27" s="80"/>
      <c r="X27" s="78" t="s">
        <v>39</v>
      </c>
      <c r="Y27" s="81"/>
      <c r="AG27" s="68"/>
      <c r="AH27" s="68"/>
      <c r="AI27" s="68"/>
      <c r="AJ27" s="68"/>
      <c r="AK27" s="831">
        <f>+AG18+O27</f>
        <v>599.1</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599.1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599.1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586.29999999999995</v>
      </c>
      <c r="G30" s="837"/>
      <c r="H30" s="234" t="s">
        <v>198</v>
      </c>
      <c r="L30" s="845"/>
      <c r="O30" s="71"/>
      <c r="Q30" s="847">
        <f>+ROUND(Z28,1)+ROUND(Z29,1)+ROUND(Z30,1)</f>
        <v>599.1</v>
      </c>
      <c r="R30" s="881"/>
      <c r="S30" s="881"/>
      <c r="T30" s="881"/>
      <c r="U30" s="59" t="s">
        <v>16</v>
      </c>
      <c r="X30" s="889" t="s">
        <v>186</v>
      </c>
      <c r="Y30" s="890"/>
      <c r="Z30" s="833"/>
      <c r="AA30" s="834"/>
      <c r="AB30" s="834"/>
      <c r="AC30" s="834"/>
      <c r="AD30" s="834"/>
      <c r="AE30" s="59" t="s">
        <v>13</v>
      </c>
      <c r="AK30" s="818">
        <v>586.29999999999995</v>
      </c>
      <c r="AL30" s="819"/>
      <c r="AM30" s="819"/>
      <c r="AN30" s="819"/>
      <c r="AO30" s="67" t="s">
        <v>13</v>
      </c>
      <c r="AR30" s="830"/>
      <c r="AS30" s="827"/>
      <c r="AT30" s="827"/>
      <c r="AU30" s="828"/>
    </row>
    <row r="31" spans="2:48" ht="27" customHeight="1" thickTop="1" thickBot="1">
      <c r="B31" s="853" t="s">
        <v>375</v>
      </c>
      <c r="C31" s="842"/>
      <c r="D31" s="842"/>
      <c r="E31" s="843"/>
      <c r="F31" s="836">
        <v>599.1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2025-06-17T03:05:34Z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