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8_{23EBCB5C-5306-4D84-B31D-022E13F9690A}"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O22" i="86"/>
  <c r="N51" i="94" s="1"/>
  <c r="M24" i="94"/>
  <c r="M23" i="94"/>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X18" i="86" s="1"/>
  <c r="X21"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H32" i="94" l="1"/>
  <c r="H31" i="94" s="1"/>
  <c r="H26" i="94" s="1"/>
  <c r="H27" i="94" s="1"/>
  <c r="I32" i="94"/>
  <c r="AA36" i="94"/>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X21" i="78"/>
  <c r="O16" i="79"/>
  <c r="R50" i="94" s="1"/>
  <c r="X21" i="89"/>
  <c r="F12" i="83"/>
  <c r="AA23" i="94"/>
  <c r="Y38" i="94"/>
  <c r="Y37" i="94" s="1"/>
  <c r="Y19" i="94" s="1"/>
  <c r="AA40" i="94"/>
  <c r="AK27" i="77"/>
  <c r="AK27" i="74"/>
  <c r="AK27" i="2"/>
  <c r="G38" i="94"/>
  <c r="G37" i="94" s="1"/>
  <c r="G19" i="94" s="1"/>
  <c r="X21" i="85"/>
  <c r="O16" i="85"/>
  <c r="F12" i="78"/>
  <c r="AK27" i="78"/>
  <c r="AK31" i="78" s="1"/>
  <c r="L52" i="94" s="1"/>
  <c r="X18" i="81"/>
  <c r="AK27" i="81"/>
  <c r="P38" i="94"/>
  <c r="P37" i="94" s="1"/>
  <c r="P19" i="94" s="1"/>
  <c r="P12" i="94" s="1"/>
  <c r="V32" i="94"/>
  <c r="V31" i="94" s="1"/>
  <c r="V26" i="94" s="1"/>
  <c r="V27" i="94" s="1"/>
  <c r="U32" i="94"/>
  <c r="U31" i="94" s="1"/>
  <c r="U26" i="94" s="1"/>
  <c r="U27" i="94" s="1"/>
  <c r="AA21" i="94"/>
  <c r="AA35" i="94"/>
  <c r="P32" i="94"/>
  <c r="P31" i="94" s="1"/>
  <c r="P26" i="94" s="1"/>
  <c r="P27" i="94" s="1"/>
  <c r="O32" i="94"/>
  <c r="O31" i="94" s="1"/>
  <c r="O26" i="94" s="1"/>
  <c r="O27" i="94" s="1"/>
  <c r="I38" i="94"/>
  <c r="I37" i="94" s="1"/>
  <c r="I19" i="94" s="1"/>
  <c r="I31" i="94"/>
  <c r="I26" i="94" s="1"/>
  <c r="I27" i="94" s="1"/>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Q38" i="94"/>
  <c r="Q37" i="94" s="1"/>
  <c r="Q19" i="94" s="1"/>
  <c r="AA20" i="94"/>
  <c r="U38" i="94"/>
  <c r="U37" i="94" s="1"/>
  <c r="U19" i="94" s="1"/>
  <c r="O16" i="86"/>
  <c r="N50" i="94" s="1"/>
  <c r="AK27" i="87"/>
  <c r="AK27" i="86"/>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N43" i="94" l="1"/>
  <c r="AK31" i="86"/>
  <c r="N52" i="94" s="1"/>
  <c r="K145" i="95"/>
  <c r="K121" i="98" s="1"/>
  <c r="Q43" i="94"/>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55" i="94" s="1"/>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<sst xmlns="http://schemas.openxmlformats.org/spreadsheetml/2006/main" count="3159" uniqueCount="466">
  <si>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</si>
  <si>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</si>
  <si>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</si>
  <si>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</si>
  <si>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</si>
  <si>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</si>
  <si>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</si>
  <si>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</si>
  <si>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</si>
  <si>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</si>
  <si>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</si>
  <si>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</si>
  <si>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</si>
  <si>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</si>
  <si>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</si>
  <si>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</si>
  <si>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</si>
  <si>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</si>
  <si>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</si>
  <si>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</si>
  <si>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</si>
  <si>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</si>
  <si>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</si>
  <si>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</si>
  <si>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</si>
  <si>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</si>
  <si>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</si>
  <si>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</si>
  <si>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</si>
  <si>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</si>
  <si>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</si>
  <si>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</si>
  <si>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</si>
  <si>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</si>
  <si>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</si>
  <si>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</si>
  <si>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</si>
  <si>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</si>
  <si>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</si>
  <si>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</si>
  <si>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</si>
  <si>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</si>
  <si>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</si>
  <si>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</si>
  <si>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</si>
  <si>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</si>
  <si>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</si>
  <si>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</si>
  <si>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</si>
  <si>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</si>
  <si>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</si>
  <si>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</si>
  <si>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</si>
  <si>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</si>
  <si>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</si>
  <si>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</si>
  <si>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</si>
  <si>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</si>
  <si>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</si>
  <si>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</si>
  <si>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</si>
  <si>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</si>
  <si>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</si>
  <si>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</si>
  <si>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</si>
  <si>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</si>
  <si>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</si>
  <si>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</si>
  <si>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</si>
  <si>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</si>
  <si>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</si>
  <si>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</si>
  <si>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</si>
  <si>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</si>
  <si>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</si>
  <si>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</si>
  <si>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</si>
  <si>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</si>
  <si>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</si>
  <si>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</si>
  <si>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</si>
  <si>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</si>
  <si>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</si>
  <si>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</si>
  <si>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</si>
  <si>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</si>
  <si>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</si>
  <si>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</si>
  <si>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</si>
  <si>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</si>
  <si>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</si>
  <si>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</si>
  <si>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</si>
  <si>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</si>
  <si>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</si>
  <si>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</si>
  <si>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</si>
  <si>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</si>
  <si>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</si>
  <si>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</si>
  <si>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</si>
  <si>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</si>
  <si>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</si>
  <si>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</si>
  <si>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</si>
  <si>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</si>
  <si>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</si>
  <si>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</si>
  <si>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</si>
  <si>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</si>
  <si>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</si>
  <si>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</si>
  <si>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</si>
  <si>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</si>
  <si>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</si>
  <si>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</si>
  <si>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</si>
  <si>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</si>
  <si>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</si>
  <si>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</si>
  <si>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</si>
  <si>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</si>
  <si>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</si>
  <si>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</si>
  <si>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</si>
  <si>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</si>
  <si>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</si>
  <si>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</si>
  <si>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</si>
  <si>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</si>
  <si>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</si>
  <si>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</si>
  <si>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</si>
  <si>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</si>
  <si>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</si>
  <si>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</si>
  <si>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</si>
  <si>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</si>
  <si>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</si>
  <si>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</si>
  <si>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</si>
  <si>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</si>
  <si>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</si>
  <si>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</si>
  <si>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</si>
  <si>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</si>
  <si>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</si>
  <si>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</si>
  <si>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</si>
  <si>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</si>
  <si>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</si>
  <si>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</si>
  <si>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</si>
  <si>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</si>
  <si>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</si>
  <si>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</si>
  <si>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</si>
  <si>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</si>
  <si>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</si>
  <si>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</si>
  <si>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</si>
  <si>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</si>
  <si>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</si>
  <si>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</si>
  <si>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</si>
  <si>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</si>
  <si>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</si>
  <si>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</si>
  <si>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</si>
  <si>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</si>
  <si>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</si>
  <si>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</si>
  <si>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</si>
  <si>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</si>
  <si>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</si>
  <si>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</si>
  <si>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</si>
  <si>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</si>
  <si>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</si>
  <si>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</si>
  <si>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</si>
  <si>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</si>
  <si>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</si>
  <si>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</si>
  <si>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</si>
  <si>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</si>
  <si>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</si>
  <si>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</si>
  <si>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</si>
  <si>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</si>
  <si>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</si>
  <si>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</si>
  <si>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</si>
  <si>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</si>
  <si>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</si>
  <si>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</si>
  <si>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</si>
  <si>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</si>
  <si>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</si>
  <si>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</si>
  <si>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</si>
  <si>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</si>
  <si>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</si>
  <si>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</si>
  <si>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</si>
  <si>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</si>
  <si>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</si>
  <si>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</si>
  <si>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</si>
  <si>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</si>
  <si>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</si>
  <si>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</si>
  <si>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</si>
  <si>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</si>
  <si>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</si>
  <si>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</si>
  <si>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</si>
  <si>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</si>
  <si>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</si>
  <si>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</si>
  <si>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</si>
  <si>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</si>
  <si>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</si>
  <si>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</si>
  <si>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</si>
  <si>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</si>
  <si>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</si>
  <si>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</si>
  <si>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</si>
  <si>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</si>
  <si>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</si>
  <si>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</si>
  <si>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</si>
  <si>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</si>
  <si>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</si>
  <si>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</si>
  <si>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</si>
  <si>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</si>
  <si>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</si>
  <si>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</si>
  <si>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</si>
  <si>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</si>
  <si>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</si>
  <si>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</si>
  <si>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</si>
  <si>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</si>
  <si>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</si>
  <si>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</si>
  <si>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</si>
  <si>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</si>
  <si>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</si>
  <si>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</si>
  <si>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</si>
  <si>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</si>
  <si>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</si>
  <si>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</si>
  <si>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</si>
  <si>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</si>
  <si>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</si>
  <si>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</si>
  <si>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</si>
  <si>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</si>
  <si>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</si>
  <si>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</si>
  <si>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</si>
  <si>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</si>
  <si>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</si>
  <si>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</si>
  <si>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</si>
  <si>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</si>
  <si>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</si>
  <si>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</si>
  <si>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</si>
  <si>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</si>
  <si>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</si>
  <si>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</si>
  <si>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</si>
  <si>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</si>
  <si>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</si>
  <si>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</si>
  <si>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</si>
  <si>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</si>
  <si>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</si>
  <si>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</si>
  <si>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</si>
  <si>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</si>
  <si>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</si>
  <si>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</si>
  <si>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</si>
  <si>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</si>
  <si>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</si>
  <si>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</si>
  <si>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</si>
  <si>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</si>
  <si>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</si>
  <si>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</si>
  <si>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</si>
  <si>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</si>
  <si>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</si>
  <si>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</si>
  <si>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</si>
  <si>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</si>
  <si>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</si>
  <si>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</si>
  <si>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</si>
  <si>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</si>
  <si>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</si>
  <si>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</si>
  <si>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</si>
  <si>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</si>
  <si>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</si>
  <si>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</si>
  <si>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</si>
  <si>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</si>
  <si>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</si>
  <si>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</si>
  <si>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</si>
  <si>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</si>
  <si>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</si>
  <si>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</si>
  <si>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</si>
  <si>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</si>
  <si>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</si>
  <si>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</si>
  <si>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</si>
  <si>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</si>
  <si>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</si>
  <si>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</si>
  <si>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</si>
  <si>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</si>
  <si>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</si>
  <si>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</si>
  <si>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</si>
  <si>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</si>
  <si>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</si>
  <si>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</si>
  <si>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</si>
  <si>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</si>
  <si>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</si>
  <si>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</si>
  <si>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</si>
  <si>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</si>
  <si>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</si>
  <si>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</si>
  <si>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</si>
  <si>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</si>
  <si>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</si>
  <si>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</si>
  <si>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</si>
  <si>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</si>
  <si>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</si>
  <si>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</si>
  <si>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</si>
  <si>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</si>
  <si>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</si>
  <si>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</si>
  <si>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</si>
  <si>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</si>
  <si>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</si>
  <si>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</si>
  <si>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</si>
  <si>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</si>
  <si>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</si>
  <si>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</si>
  <si>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</si>
  <si>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</si>
  <si>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</si>
  <si>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</si>
  <si>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</si>
  <si>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</si>
  <si>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</si>
  <si>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</si>
  <si>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</si>
  <si>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</si>
  <si>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</si>
  <si>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</si>
  <si>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</si>
  <si>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</si>
  <si>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</si>
  <si>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</si>
  <si>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</si>
  <si>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</si>
  <si>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</si>
  <si>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</si>
  <si>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</si>
  <si>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</si>
  <si>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</si>
  <si>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</si>
  <si>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</si>
  <si>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</si>
  <si>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</si>
  <si>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</si>
  <si>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</si>
  <si>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</si>
  <si>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</si>
  <si>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</si>
  <si>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</si>
  <si>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</si>
  <si>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</si>
  <si>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</si>
  <si>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</si>
  <si>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</si>
  <si>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</si>
  <si>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</si>
  <si>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</si>
  <si>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</si>
  <si>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</si>
  <si>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</si>
  <si>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</si>
  <si>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</si>
  <si>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</si>
  <si>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</si>
  <si>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</si>
  <si>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</si>
  <si>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</si>
  <si>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</si>
  <si>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</si>
  <si>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</si>
  <si>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</si>
  <si>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</si>
  <si>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</si>
  <si>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</si>
  <si>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令和    年    月    日</t>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</si>
  <si>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</si>
  <si>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</si>
  <si>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</si>
  <si>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</si>
  <si>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</si>
  <si>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</si>
  <si>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</si>
  <si>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</si>
  <si>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</si>
  <si>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</si>
  <si>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</si>
  <si>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</si>
  <si>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</si>
  <si>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</si>
  <si>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</si>
  <si>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</si>
  <si>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</si>
  <si>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</si>
  <si>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</si>
  <si>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</si>
  <si>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</si>
  <si>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</si>
  <si>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</si>
  <si>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横浜市長</t>
  </si>
  <si>
    <t>東京都大田区蒲田4-40-5</t>
  </si>
  <si>
    <t>株式会社レクト　代表取締役　山田　剛</t>
  </si>
  <si>
    <t>03-5741-5400</t>
  </si>
  <si>
    <t>解体工事業</t>
  </si>
  <si>
    <t>27人</t>
  </si>
  <si>
    <t>○ガラス・陶磁器くず　→　破砕　→　再生処理
〇混合廃棄物→　破砕・切断・圧縮　→　埋立
○がれき類→破砕→再資源化
○木くず→　破砕　→　再資源化
〇廃プラスチック類　→　破砕・圧縮　→　再資源化
〇紙くず・ダンボール　→　圧縮→　再資源化</t>
  </si>
  <si>
    <t>　　　　　　　　　　　　　　　　　　　　代表取締役
　　　　　　　　　　　　　　　　　　　　　　　↓
　　　　　　　　　　　　　　　　　部　門　長／マニフェスト担当
　　　　　　　　　　　　　　　　　　　　　　　↓
　　　　　　　　　　　　　　　　　　　　現場担当者</t>
  </si>
  <si>
    <t>1.電子マニフェスト摘要への推進と拡大</t>
  </si>
  <si>
    <t>　重点分別品目の設定（金属、木くず、ダンボール、廃プラスチック類、紙くず、コンクリートガラ、
　石こうボード、塩ビ、その他のがれき、ガラス陶磁器くず）等を設定して分別している。</t>
  </si>
  <si>
    <t>　同上</t>
  </si>
  <si>
    <t>自社で産業廃棄物の再生利用はしていない</t>
  </si>
  <si>
    <t>自社で産業廃棄物の再生利用を行う予定はない</t>
  </si>
  <si>
    <t>自社で中間処理を行っていない</t>
  </si>
  <si>
    <t>自社で中間処理を行う予定はない</t>
  </si>
  <si>
    <t>自社で埋立・海洋投入をしていない</t>
  </si>
  <si>
    <t>　自社で埋立・海洋投入を行う予定はない</t>
  </si>
  <si>
    <t>1.産廃諸規則に関する社内勉強会の開催
2.リサイクル・再資源化に関する勉強会の開催
3.電子マニフェスト適用化の更なる推進と拡大</t>
  </si>
  <si>
    <t>1.産廃諸規則に関する社内勉強会の開催
2.リサイクル・再資源化に関する勉強会の開催
3.電子マニフェスト適用化の更なる推進と拡大
4.処分先におけるリサイクル方式の把握</t>
  </si>
  <si>
    <t>株式会社レクト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</si>
</sst>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44" zoomScale="115" zoomScaleNormal="115" zoomScaleSheetLayoutView="115" workbookViewId="0">
      <selection activeCell="F48" sqref="F48:O49"/>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435</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432</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436</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5" customHeight="1" x14ac:dyDescent="0.15">
      <c r="C34" s="86"/>
      <c r="U34" s="87"/>
      <c r="W34" s="21"/>
      <c r="X34" s="21"/>
      <c r="Y34" s="23"/>
    </row>
    <row r="35" spans="1:25" ht="14.25" x14ac:dyDescent="0.15">
      <c r="C35" s="86"/>
      <c r="P35" s="629" t="s">
        <v>422</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446</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447</v>
      </c>
      <c r="M40" s="633"/>
      <c r="N40" s="633"/>
      <c r="O40" s="633"/>
      <c r="P40" s="633"/>
      <c r="Q40" s="633"/>
      <c r="R40" s="633"/>
      <c r="S40" s="633"/>
      <c r="T40" s="633"/>
      <c r="U40" s="634"/>
      <c r="W40" s="21"/>
      <c r="X40" s="21"/>
    </row>
    <row r="41" spans="1:25" ht="26.25" customHeight="1" x14ac:dyDescent="0.15">
      <c r="C41" s="86"/>
      <c r="I41" s="25"/>
      <c r="J41" s="25" t="s">
        <v>7</v>
      </c>
      <c r="K41" s="25"/>
      <c r="L41" s="633" t="s">
        <v>448</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449</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465</v>
      </c>
      <c r="G48" s="592"/>
      <c r="H48" s="592"/>
      <c r="I48" s="593"/>
      <c r="J48" s="593"/>
      <c r="K48" s="593"/>
      <c r="L48" s="593"/>
      <c r="M48" s="593"/>
      <c r="N48" s="593"/>
      <c r="O48" s="593"/>
      <c r="P48" s="496" t="s">
        <v>431</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6044</v>
      </c>
      <c r="Q49" s="613"/>
      <c r="R49" s="613"/>
      <c r="S49" s="613"/>
      <c r="T49" s="613"/>
      <c r="U49" s="614"/>
    </row>
    <row r="50" spans="3:23" ht="26.25" customHeight="1" x14ac:dyDescent="0.15">
      <c r="C50" s="585" t="s">
        <v>11</v>
      </c>
      <c r="D50" s="586"/>
      <c r="E50" s="587"/>
      <c r="F50" s="596" t="s">
        <v>447</v>
      </c>
      <c r="G50" s="597"/>
      <c r="H50" s="597"/>
      <c r="I50" s="597"/>
      <c r="J50" s="597"/>
      <c r="K50" s="597"/>
      <c r="L50" s="597"/>
      <c r="M50" s="597"/>
      <c r="N50" s="341" t="s">
        <v>171</v>
      </c>
      <c r="O50" s="449"/>
      <c r="P50" s="450"/>
      <c r="Q50" s="600" t="s">
        <v>449</v>
      </c>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437</v>
      </c>
      <c r="G52" s="500"/>
      <c r="H52" s="500"/>
      <c r="I52" s="500"/>
      <c r="J52" s="500"/>
      <c r="K52" s="500"/>
      <c r="L52" s="500"/>
      <c r="M52" s="500"/>
      <c r="N52" s="500"/>
      <c r="O52" s="500"/>
      <c r="P52" s="500"/>
      <c r="Q52" s="500"/>
      <c r="R52" s="500"/>
      <c r="S52" s="500"/>
      <c r="T52" s="500"/>
      <c r="U52" s="501"/>
    </row>
    <row r="53" spans="3:23" ht="15" customHeight="1" x14ac:dyDescent="0.15">
      <c r="C53" s="182" t="s">
        <v>423</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118</v>
      </c>
      <c r="G54" s="505"/>
      <c r="H54" s="505"/>
      <c r="I54" s="505"/>
      <c r="J54" s="505"/>
      <c r="K54" s="505"/>
      <c r="L54" s="32" t="s">
        <v>48</v>
      </c>
      <c r="M54" s="32"/>
      <c r="N54" s="511" t="s">
        <v>450</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v>313.2</v>
      </c>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t="s">
        <v>451</v>
      </c>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452</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6" t="s">
        <v>453</v>
      </c>
      <c r="E77" s="537"/>
      <c r="F77" s="537"/>
      <c r="G77" s="537"/>
      <c r="H77" s="537"/>
      <c r="I77" s="537"/>
      <c r="J77" s="537"/>
      <c r="K77" s="537"/>
      <c r="L77" s="537"/>
      <c r="M77" s="537"/>
      <c r="N77" s="537"/>
      <c r="O77" s="537"/>
      <c r="P77" s="537"/>
      <c r="Q77" s="537"/>
      <c r="R77" s="537"/>
      <c r="S77" s="537"/>
      <c r="T77" s="537"/>
      <c r="U77" s="538"/>
      <c r="W77"/>
    </row>
    <row r="78" spans="3:23" ht="13.9"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3.9"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3.9"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3.9"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3.9"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3.9"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3.9"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3.9"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3.9"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438</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6</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4832.3999999999996</v>
      </c>
      <c r="L90" s="557"/>
      <c r="M90" s="557"/>
      <c r="N90" s="557"/>
      <c r="O90" s="557"/>
      <c r="P90" s="193" t="s">
        <v>290</v>
      </c>
      <c r="Q90" s="566"/>
      <c r="R90" s="566"/>
      <c r="S90" s="566"/>
      <c r="T90" s="566"/>
      <c r="U90" s="567"/>
      <c r="V90" s="292"/>
      <c r="W90" s="292"/>
      <c r="X90" s="549"/>
      <c r="Y90" s="549"/>
      <c r="Z90" s="549"/>
      <c r="AA90" s="549"/>
      <c r="AB90" s="549"/>
      <c r="AC90" s="549"/>
    </row>
    <row r="91" spans="1:29" ht="13.9"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70"/>
      <c r="D94" s="497"/>
      <c r="E94" s="547"/>
      <c r="F94" s="551" t="s">
        <v>454</v>
      </c>
      <c r="G94" s="552"/>
      <c r="H94" s="552"/>
      <c r="I94" s="552"/>
      <c r="J94" s="552"/>
      <c r="K94" s="552"/>
      <c r="L94" s="552"/>
      <c r="M94" s="552"/>
      <c r="N94" s="552"/>
      <c r="O94" s="552"/>
      <c r="P94" s="552"/>
      <c r="Q94" s="552"/>
      <c r="R94" s="552"/>
      <c r="S94" s="552"/>
      <c r="T94" s="552"/>
      <c r="U94" s="553"/>
      <c r="V94" s="164"/>
      <c r="W94" s="165"/>
      <c r="X94" s="165"/>
      <c r="Y94" s="165"/>
    </row>
    <row r="95" spans="1:29" ht="13.9"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439</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6</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4832.4959999999992</v>
      </c>
      <c r="L105" s="557"/>
      <c r="M105" s="557"/>
      <c r="N105" s="557"/>
      <c r="O105" s="557"/>
      <c r="P105" s="457" t="s">
        <v>290</v>
      </c>
      <c r="Q105" s="566"/>
      <c r="R105" s="566"/>
      <c r="S105" s="566"/>
      <c r="T105" s="566"/>
      <c r="U105" s="567"/>
      <c r="V105" s="292"/>
      <c r="W105" s="292"/>
      <c r="X105" s="102"/>
    </row>
    <row r="106" spans="1:27" ht="13.9"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71"/>
      <c r="D109" s="561"/>
      <c r="E109" s="649"/>
      <c r="F109" s="551" t="s">
        <v>454</v>
      </c>
      <c r="G109" s="552"/>
      <c r="H109" s="552"/>
      <c r="I109" s="552"/>
      <c r="J109" s="552"/>
      <c r="K109" s="552"/>
      <c r="L109" s="552"/>
      <c r="M109" s="552"/>
      <c r="N109" s="552"/>
      <c r="O109" s="552"/>
      <c r="P109" s="552"/>
      <c r="Q109" s="552"/>
      <c r="R109" s="552"/>
      <c r="S109" s="552"/>
      <c r="T109" s="552"/>
      <c r="U109" s="553"/>
      <c r="V109" s="179"/>
      <c r="W109" s="165"/>
      <c r="X109" s="165"/>
      <c r="Y109" s="165"/>
    </row>
    <row r="110" spans="1:27" ht="13.9"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61"/>
      <c r="E120" s="649"/>
      <c r="F120" s="551" t="s">
        <v>455</v>
      </c>
      <c r="G120" s="552"/>
      <c r="H120" s="552"/>
      <c r="I120" s="552"/>
      <c r="J120" s="552"/>
      <c r="K120" s="552"/>
      <c r="L120" s="552"/>
      <c r="M120" s="552"/>
      <c r="N120" s="552"/>
      <c r="O120" s="552"/>
      <c r="P120" s="552"/>
      <c r="Q120" s="552"/>
      <c r="R120" s="552"/>
      <c r="S120" s="552"/>
      <c r="T120" s="552"/>
      <c r="U120" s="553"/>
      <c r="V120" s="179"/>
      <c r="W120" s="165"/>
      <c r="X120" s="165"/>
      <c r="Y120" s="165"/>
    </row>
    <row r="121" spans="3:27" ht="13.9"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61"/>
      <c r="E126" s="649"/>
      <c r="F126" s="551" t="s">
        <v>456</v>
      </c>
      <c r="G126" s="552"/>
      <c r="H126" s="552"/>
      <c r="I126" s="552"/>
      <c r="J126" s="552"/>
      <c r="K126" s="552"/>
      <c r="L126" s="552"/>
      <c r="M126" s="552"/>
      <c r="N126" s="552"/>
      <c r="O126" s="552"/>
      <c r="P126" s="552"/>
      <c r="Q126" s="552"/>
      <c r="R126" s="552"/>
      <c r="S126" s="552"/>
      <c r="T126" s="552"/>
      <c r="U126" s="553"/>
      <c r="V126" s="179"/>
      <c r="W126" s="165"/>
      <c r="X126" s="165"/>
      <c r="Y126" s="165"/>
    </row>
    <row r="127" spans="3:27" ht="13.9"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438</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3.9"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61"/>
      <c r="E136" s="652"/>
      <c r="F136" s="551" t="s">
        <v>457</v>
      </c>
      <c r="G136" s="552"/>
      <c r="H136" s="552"/>
      <c r="I136" s="552"/>
      <c r="J136" s="552"/>
      <c r="K136" s="552"/>
      <c r="L136" s="552"/>
      <c r="M136" s="552"/>
      <c r="N136" s="552"/>
      <c r="O136" s="552"/>
      <c r="P136" s="552"/>
      <c r="Q136" s="552"/>
      <c r="R136" s="552"/>
      <c r="S136" s="552"/>
      <c r="T136" s="552"/>
      <c r="U136" s="553"/>
      <c r="V136" s="164"/>
      <c r="W136" s="165"/>
      <c r="X136" s="165"/>
      <c r="Y136" s="165"/>
    </row>
    <row r="137" spans="3:27" ht="13.9"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439</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3.9"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61"/>
      <c r="E147" s="649"/>
      <c r="F147" s="551" t="s">
        <v>458</v>
      </c>
      <c r="G147" s="552"/>
      <c r="H147" s="552"/>
      <c r="I147" s="552"/>
      <c r="J147" s="552"/>
      <c r="K147" s="552"/>
      <c r="L147" s="552"/>
      <c r="M147" s="552"/>
      <c r="N147" s="552"/>
      <c r="O147" s="552"/>
      <c r="P147" s="552"/>
      <c r="Q147" s="552"/>
      <c r="R147" s="552"/>
      <c r="S147" s="552"/>
      <c r="T147" s="552"/>
      <c r="U147" s="553"/>
      <c r="V147" s="164"/>
      <c r="W147" s="165"/>
      <c r="X147" s="165"/>
      <c r="Y147" s="165"/>
    </row>
    <row r="148" spans="3:27" ht="13.9"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438</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3.9"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61"/>
      <c r="E160" s="649"/>
      <c r="F160" s="551" t="s">
        <v>459</v>
      </c>
      <c r="G160" s="552"/>
      <c r="H160" s="552"/>
      <c r="I160" s="552"/>
      <c r="J160" s="552"/>
      <c r="K160" s="552"/>
      <c r="L160" s="552"/>
      <c r="M160" s="552"/>
      <c r="N160" s="552"/>
      <c r="O160" s="552"/>
      <c r="P160" s="552"/>
      <c r="Q160" s="552"/>
      <c r="R160" s="552"/>
      <c r="S160" s="552"/>
      <c r="T160" s="552"/>
      <c r="U160" s="553"/>
      <c r="V160" s="164"/>
      <c r="W160" s="165"/>
      <c r="X160" s="165"/>
      <c r="Y160" s="165"/>
    </row>
    <row r="161" spans="3:27" ht="13.9"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 customHeight="1" x14ac:dyDescent="0.15">
      <c r="C168" s="195"/>
      <c r="D168" s="560" t="s">
        <v>19</v>
      </c>
      <c r="E168" s="648" t="s">
        <v>247</v>
      </c>
      <c r="F168" s="299" t="s">
        <v>439</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61"/>
      <c r="E172" s="649"/>
      <c r="F172" s="551" t="s">
        <v>460</v>
      </c>
      <c r="G172" s="552"/>
      <c r="H172" s="552"/>
      <c r="I172" s="552"/>
      <c r="J172" s="552"/>
      <c r="K172" s="552"/>
      <c r="L172" s="552"/>
      <c r="M172" s="552"/>
      <c r="N172" s="552"/>
      <c r="O172" s="552"/>
      <c r="P172" s="552"/>
      <c r="Q172" s="552"/>
      <c r="R172" s="552"/>
      <c r="S172" s="552"/>
      <c r="T172" s="552"/>
      <c r="U172" s="553"/>
      <c r="V172" s="164"/>
      <c r="W172" s="165"/>
      <c r="X172" s="165"/>
      <c r="Y172" s="165"/>
    </row>
    <row r="173" spans="3:27" ht="13.9"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438</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61"/>
      <c r="E185" s="652"/>
      <c r="F185" s="551" t="s">
        <v>461</v>
      </c>
      <c r="G185" s="552"/>
      <c r="H185" s="552"/>
      <c r="I185" s="552"/>
      <c r="J185" s="552"/>
      <c r="K185" s="552"/>
      <c r="L185" s="552"/>
      <c r="M185" s="552"/>
      <c r="N185" s="552"/>
      <c r="O185" s="552"/>
      <c r="P185" s="552"/>
      <c r="Q185" s="552"/>
      <c r="R185" s="552"/>
      <c r="S185" s="552"/>
      <c r="T185" s="552"/>
      <c r="U185" s="553"/>
      <c r="V185" s="164"/>
      <c r="W185" s="165"/>
      <c r="X185" s="165"/>
      <c r="Y185" s="165"/>
    </row>
    <row r="186" spans="3:27" ht="13.9"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439</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61"/>
      <c r="E197" s="649"/>
      <c r="F197" s="551" t="s">
        <v>462</v>
      </c>
      <c r="G197" s="552"/>
      <c r="H197" s="552"/>
      <c r="I197" s="552"/>
      <c r="J197" s="552"/>
      <c r="K197" s="552"/>
      <c r="L197" s="552"/>
      <c r="M197" s="552"/>
      <c r="N197" s="552"/>
      <c r="O197" s="552"/>
      <c r="P197" s="552"/>
      <c r="Q197" s="552"/>
      <c r="R197" s="552"/>
      <c r="S197" s="552"/>
      <c r="T197" s="552"/>
      <c r="U197" s="553"/>
      <c r="V197" s="164"/>
      <c r="W197" s="165"/>
      <c r="X197" s="165"/>
      <c r="Y197" s="165"/>
    </row>
    <row r="198" spans="3:27" ht="13.9"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438</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61"/>
      <c r="E208" s="649"/>
      <c r="F208" s="655" t="s">
        <v>266</v>
      </c>
      <c r="G208" s="656"/>
      <c r="H208" s="656"/>
      <c r="I208" s="656"/>
      <c r="J208" s="656"/>
      <c r="K208" s="654">
        <f>+別紙!AA14</f>
        <v>4832.3999999999996</v>
      </c>
      <c r="L208" s="654"/>
      <c r="M208" s="654"/>
      <c r="N208" s="654"/>
      <c r="O208" s="654"/>
      <c r="P208" s="198" t="s">
        <v>13</v>
      </c>
      <c r="Q208" s="637" t="s">
        <v>364</v>
      </c>
      <c r="R208" s="638"/>
      <c r="S208" s="638"/>
      <c r="T208" s="638"/>
      <c r="U208" s="639"/>
      <c r="V208" s="164"/>
      <c r="W208" s="165"/>
      <c r="X208" s="165"/>
      <c r="Y208" s="165"/>
    </row>
    <row r="209" spans="3:26" ht="43.15" customHeight="1" x14ac:dyDescent="0.15">
      <c r="C209" s="195"/>
      <c r="D209" s="561"/>
      <c r="E209" s="649"/>
      <c r="F209" s="263"/>
      <c r="G209" s="646" t="s">
        <v>222</v>
      </c>
      <c r="H209" s="647"/>
      <c r="I209" s="647"/>
      <c r="J209" s="647"/>
      <c r="K209" s="654">
        <f>+別紙!AA15</f>
        <v>517.15099999999995</v>
      </c>
      <c r="L209" s="654"/>
      <c r="M209" s="654"/>
      <c r="N209" s="654"/>
      <c r="O209" s="654"/>
      <c r="P209" s="346" t="s">
        <v>13</v>
      </c>
      <c r="Q209" s="640"/>
      <c r="R209" s="641"/>
      <c r="S209" s="641"/>
      <c r="T209" s="641"/>
      <c r="U209" s="642"/>
      <c r="V209" s="164"/>
      <c r="W209" s="165"/>
      <c r="X209" s="165"/>
      <c r="Y209" s="165"/>
    </row>
    <row r="210" spans="3:26" ht="43.15" customHeight="1" x14ac:dyDescent="0.15">
      <c r="C210" s="195"/>
      <c r="D210" s="561"/>
      <c r="E210" s="649"/>
      <c r="F210" s="263"/>
      <c r="G210" s="646" t="s">
        <v>223</v>
      </c>
      <c r="H210" s="647"/>
      <c r="I210" s="647"/>
      <c r="J210" s="647"/>
      <c r="K210" s="654">
        <f>+別紙!AA16</f>
        <v>4832.3999999999996</v>
      </c>
      <c r="L210" s="654"/>
      <c r="M210" s="654"/>
      <c r="N210" s="654"/>
      <c r="O210" s="654"/>
      <c r="P210" s="346" t="s">
        <v>13</v>
      </c>
      <c r="Q210" s="640"/>
      <c r="R210" s="641"/>
      <c r="S210" s="641"/>
      <c r="T210" s="641"/>
      <c r="U210" s="642"/>
      <c r="V210" s="164"/>
      <c r="W210" s="165"/>
      <c r="X210" s="165"/>
      <c r="Y210" s="165"/>
    </row>
    <row r="211" spans="3:26" ht="43.1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15" customHeight="1" x14ac:dyDescent="0.15">
      <c r="C212" s="195"/>
      <c r="D212" s="561"/>
      <c r="E212" s="649"/>
      <c r="F212" s="264"/>
      <c r="G212" s="646" t="s">
        <v>408</v>
      </c>
      <c r="H212" s="647"/>
      <c r="I212" s="647"/>
      <c r="J212" s="647"/>
      <c r="K212" s="654" t="str">
        <f>+別紙!AA18</f>
        <v>0</v>
      </c>
      <c r="L212" s="654"/>
      <c r="M212" s="654"/>
      <c r="N212" s="654"/>
      <c r="O212" s="654"/>
      <c r="P212" s="346" t="s">
        <v>13</v>
      </c>
      <c r="Q212" s="643"/>
      <c r="R212" s="644"/>
      <c r="S212" s="644"/>
      <c r="T212" s="644"/>
      <c r="U212" s="645"/>
      <c r="V212" s="164"/>
      <c r="W212" s="165"/>
      <c r="X212" s="165"/>
      <c r="Y212" s="165"/>
    </row>
    <row r="213" spans="3:26" ht="13.9"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61"/>
      <c r="E214" s="649"/>
      <c r="F214" s="551" t="s">
        <v>463</v>
      </c>
      <c r="G214" s="552"/>
      <c r="H214" s="552"/>
      <c r="I214" s="552"/>
      <c r="J214" s="552"/>
      <c r="K214" s="552"/>
      <c r="L214" s="552"/>
      <c r="M214" s="552"/>
      <c r="N214" s="552"/>
      <c r="O214" s="552"/>
      <c r="P214" s="552"/>
      <c r="Q214" s="552"/>
      <c r="R214" s="552"/>
      <c r="S214" s="552"/>
      <c r="T214" s="552"/>
      <c r="U214" s="553"/>
      <c r="V214" s="164"/>
      <c r="W214" s="165"/>
      <c r="X214" s="165"/>
      <c r="Y214" s="165"/>
    </row>
    <row r="215" spans="3:26" ht="13.9"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439</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4832.3999999999996</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517.15099999999995</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4832.3999999999996</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0</v>
      </c>
      <c r="L229" s="654"/>
      <c r="M229" s="654"/>
      <c r="N229" s="654"/>
      <c r="O229" s="654"/>
      <c r="P229" s="346" t="s">
        <v>13</v>
      </c>
      <c r="Q229" s="643"/>
      <c r="R229" s="644"/>
      <c r="S229" s="644"/>
      <c r="T229" s="644"/>
      <c r="U229" s="645"/>
      <c r="V229" s="98"/>
      <c r="W229" s="98"/>
      <c r="X229" s="179"/>
      <c r="Y229" s="165"/>
      <c r="Z229" s="165"/>
      <c r="AA229" s="165"/>
    </row>
    <row r="230" spans="3:27" ht="13.9"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61"/>
      <c r="E231" s="649"/>
      <c r="F231" s="551" t="s">
        <v>464</v>
      </c>
      <c r="G231" s="552"/>
      <c r="H231" s="552"/>
      <c r="I231" s="552"/>
      <c r="J231" s="552"/>
      <c r="K231" s="552"/>
      <c r="L231" s="552"/>
      <c r="M231" s="552"/>
      <c r="N231" s="552"/>
      <c r="O231" s="552"/>
      <c r="P231" s="552"/>
      <c r="Q231" s="552"/>
      <c r="R231" s="552"/>
      <c r="S231" s="552"/>
      <c r="T231" s="552"/>
      <c r="U231" s="553"/>
      <c r="V231" s="164"/>
      <c r="W231" s="165"/>
      <c r="X231" s="165"/>
      <c r="Y231" s="165"/>
    </row>
    <row r="232" spans="3:27" ht="13.9"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440</v>
      </c>
      <c r="E245" s="658"/>
      <c r="F245" s="658"/>
      <c r="G245" s="658"/>
      <c r="H245" s="658"/>
      <c r="I245" s="658"/>
      <c r="J245" s="658"/>
      <c r="K245" s="658"/>
      <c r="L245" s="658"/>
      <c r="M245" s="658"/>
      <c r="N245" s="658"/>
      <c r="O245" s="658"/>
      <c r="P245" s="658"/>
      <c r="Q245" s="658"/>
      <c r="R245" s="658"/>
      <c r="S245" s="658"/>
      <c r="T245" s="658"/>
      <c r="U245" s="522"/>
    </row>
    <row r="246" spans="1:32" ht="40.9" customHeight="1" x14ac:dyDescent="0.15">
      <c r="C246" s="200"/>
      <c r="D246" s="658" t="s">
        <v>441</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442</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150000000000006"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株式会社レクト</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443</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427</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 zoomScale="85" zoomScaleNormal="85" workbookViewId="0">
      <selection activeCell="AR4" sqref="AR4:AS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334.3</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334.3</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334.3</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334.3</v>
      </c>
      <c r="P27" s="715"/>
      <c r="Q27" s="715"/>
      <c r="R27" s="715"/>
      <c r="S27" s="49" t="s">
        <v>38</v>
      </c>
      <c r="T27" s="70"/>
      <c r="U27" s="70"/>
      <c r="X27" s="68" t="s">
        <v>39</v>
      </c>
      <c r="Y27" s="71"/>
      <c r="AG27" s="58"/>
      <c r="AH27" s="58"/>
      <c r="AI27" s="58"/>
      <c r="AJ27" s="58"/>
      <c r="AK27" s="760">
        <f>+AG18+O27</f>
        <v>334.3</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v>334.28500000000003</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334.3</v>
      </c>
      <c r="G29" s="747"/>
      <c r="H29" s="214" t="s">
        <v>197</v>
      </c>
      <c r="L29" s="726"/>
      <c r="O29" s="61"/>
      <c r="P29" s="148"/>
      <c r="Q29" s="56" t="s">
        <v>182</v>
      </c>
      <c r="R29" s="691" t="s">
        <v>33</v>
      </c>
      <c r="S29" s="716"/>
      <c r="T29" s="716"/>
      <c r="U29" s="717"/>
      <c r="V29" s="53"/>
      <c r="W29" s="49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3.37</v>
      </c>
      <c r="G30" s="747"/>
      <c r="H30" s="214" t="s">
        <v>197</v>
      </c>
      <c r="L30" s="726"/>
      <c r="O30" s="61"/>
      <c r="Q30" s="714">
        <f>+ROUND(Z28,1)+ROUND(Z29,1)+ROUND(Z30,1)</f>
        <v>334.3</v>
      </c>
      <c r="R30" s="715"/>
      <c r="S30" s="715"/>
      <c r="T30" s="715"/>
      <c r="U30" s="49" t="s">
        <v>16</v>
      </c>
      <c r="W30" s="278"/>
      <c r="X30" s="712" t="s">
        <v>185</v>
      </c>
      <c r="Y30" s="713"/>
      <c r="Z30" s="705"/>
      <c r="AA30" s="706"/>
      <c r="AB30" s="706"/>
      <c r="AC30" s="706"/>
      <c r="AD30" s="706"/>
      <c r="AE30" s="49" t="s">
        <v>13</v>
      </c>
      <c r="AK30" s="666">
        <v>3.37</v>
      </c>
      <c r="AL30" s="667"/>
      <c r="AM30" s="667"/>
      <c r="AN30" s="667"/>
      <c r="AO30" s="57" t="s">
        <v>13</v>
      </c>
      <c r="AR30" s="776"/>
      <c r="AS30" s="773"/>
      <c r="AT30" s="773"/>
      <c r="AU30" s="774"/>
    </row>
    <row r="31" spans="2:48" ht="27" customHeight="1" thickBot="1" x14ac:dyDescent="0.2">
      <c r="B31" s="742" t="s">
        <v>374</v>
      </c>
      <c r="C31" s="691"/>
      <c r="D31" s="691"/>
      <c r="E31" s="692"/>
      <c r="F31" s="728">
        <v>334.3</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14"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B16" workbookViewId="0">
      <selection activeCell="F24" sqref="F24:G3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697.2</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697.2</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697.2</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697.2</v>
      </c>
      <c r="P27" s="715"/>
      <c r="Q27" s="715"/>
      <c r="R27" s="715"/>
      <c r="S27" s="49" t="s">
        <v>38</v>
      </c>
      <c r="T27" s="70"/>
      <c r="U27" s="70"/>
      <c r="X27" s="68" t="s">
        <v>39</v>
      </c>
      <c r="Y27" s="71"/>
      <c r="AG27" s="58"/>
      <c r="AH27" s="58"/>
      <c r="AI27" s="58"/>
      <c r="AJ27" s="58"/>
      <c r="AK27" s="760">
        <f>+AG18+O27</f>
        <v>697.2</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697.24300000000005</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697.2</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411.47300000000001</v>
      </c>
      <c r="G30" s="747"/>
      <c r="H30" s="214" t="s">
        <v>197</v>
      </c>
      <c r="L30" s="726"/>
      <c r="O30" s="61"/>
      <c r="Q30" s="714">
        <f>+ROUND(Z28,1)+ROUND(Z29,1)+ROUND(Z30,1)</f>
        <v>697.2</v>
      </c>
      <c r="R30" s="715"/>
      <c r="S30" s="715"/>
      <c r="T30" s="715"/>
      <c r="U30" s="49" t="s">
        <v>16</v>
      </c>
      <c r="X30" s="712" t="s">
        <v>185</v>
      </c>
      <c r="Y30" s="713"/>
      <c r="Z30" s="705"/>
      <c r="AA30" s="706"/>
      <c r="AB30" s="706"/>
      <c r="AC30" s="706"/>
      <c r="AD30" s="706"/>
      <c r="AE30" s="49" t="s">
        <v>13</v>
      </c>
      <c r="AK30" s="666">
        <v>411.47300000000001</v>
      </c>
      <c r="AL30" s="667"/>
      <c r="AM30" s="667"/>
      <c r="AN30" s="667"/>
      <c r="AO30" s="57" t="s">
        <v>13</v>
      </c>
      <c r="AR30" s="776"/>
      <c r="AS30" s="773"/>
      <c r="AT30" s="773"/>
      <c r="AU30" s="774"/>
    </row>
    <row r="31" spans="2:48" ht="27" customHeight="1" thickTop="1" thickBot="1" x14ac:dyDescent="0.2">
      <c r="B31" s="742" t="s">
        <v>374</v>
      </c>
      <c r="C31" s="691"/>
      <c r="D31" s="691"/>
      <c r="E31" s="692"/>
      <c r="F31" s="728">
        <v>697.2</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15" workbookViewId="0">
      <selection activeCell="F24" sqref="F24:G3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46.1</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46.1</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46.1</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46.1</v>
      </c>
      <c r="P27" s="715"/>
      <c r="Q27" s="715"/>
      <c r="R27" s="715"/>
      <c r="S27" s="49" t="s">
        <v>38</v>
      </c>
      <c r="T27" s="70"/>
      <c r="U27" s="70"/>
      <c r="X27" s="68" t="s">
        <v>39</v>
      </c>
      <c r="Y27" s="71"/>
      <c r="AG27" s="58"/>
      <c r="AH27" s="58"/>
      <c r="AI27" s="58"/>
      <c r="AJ27" s="58"/>
      <c r="AK27" s="760">
        <f>+AG18+O27</f>
        <v>46.1</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46.142000000000003</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46.1</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43.79</v>
      </c>
      <c r="G30" s="747"/>
      <c r="H30" s="214" t="s">
        <v>197</v>
      </c>
      <c r="L30" s="726"/>
      <c r="O30" s="61"/>
      <c r="Q30" s="714">
        <f>+ROUND(Z28,1)+ROUND(Z29,1)+ROUND(Z30,1)</f>
        <v>46.1</v>
      </c>
      <c r="R30" s="715"/>
      <c r="S30" s="715"/>
      <c r="T30" s="715"/>
      <c r="U30" s="49" t="s">
        <v>16</v>
      </c>
      <c r="X30" s="712" t="s">
        <v>185</v>
      </c>
      <c r="Y30" s="713"/>
      <c r="Z30" s="705"/>
      <c r="AA30" s="706"/>
      <c r="AB30" s="706"/>
      <c r="AC30" s="706"/>
      <c r="AD30" s="706"/>
      <c r="AE30" s="49" t="s">
        <v>13</v>
      </c>
      <c r="AK30" s="666">
        <v>43.79</v>
      </c>
      <c r="AL30" s="667"/>
      <c r="AM30" s="667"/>
      <c r="AN30" s="667"/>
      <c r="AO30" s="57" t="s">
        <v>13</v>
      </c>
      <c r="AR30" s="776"/>
      <c r="AS30" s="773"/>
      <c r="AT30" s="773"/>
      <c r="AU30" s="774"/>
    </row>
    <row r="31" spans="2:48" ht="27" customHeight="1" thickTop="1" thickBot="1" x14ac:dyDescent="0.2">
      <c r="B31" s="742" t="s">
        <v>374</v>
      </c>
      <c r="C31" s="691"/>
      <c r="D31" s="691"/>
      <c r="E31" s="692"/>
      <c r="F31" s="728">
        <v>46.1</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topLeftCell="A16"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6" workbookViewId="0">
      <selection activeCell="F24" sqref="F24:G3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51.6</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51.6</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51.6</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51.6</v>
      </c>
      <c r="P27" s="715"/>
      <c r="Q27" s="715"/>
      <c r="R27" s="715"/>
      <c r="S27" s="49" t="s">
        <v>38</v>
      </c>
      <c r="T27" s="70"/>
      <c r="U27" s="70"/>
      <c r="X27" s="68" t="s">
        <v>39</v>
      </c>
      <c r="Y27" s="71"/>
      <c r="AG27" s="58"/>
      <c r="AH27" s="58"/>
      <c r="AI27" s="58"/>
      <c r="AJ27" s="58"/>
      <c r="AK27" s="760">
        <f>+AG18+O27</f>
        <v>51.6</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51.62</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51.6</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15.45</v>
      </c>
      <c r="G30" s="747"/>
      <c r="H30" s="214" t="s">
        <v>197</v>
      </c>
      <c r="L30" s="726"/>
      <c r="O30" s="61"/>
      <c r="Q30" s="714">
        <f>+ROUND(Z28,1)+ROUND(Z29,1)+ROUND(Z30,1)</f>
        <v>51.6</v>
      </c>
      <c r="R30" s="715"/>
      <c r="S30" s="715"/>
      <c r="T30" s="715"/>
      <c r="U30" s="49" t="s">
        <v>16</v>
      </c>
      <c r="X30" s="712" t="s">
        <v>185</v>
      </c>
      <c r="Y30" s="713"/>
      <c r="Z30" s="705"/>
      <c r="AA30" s="706"/>
      <c r="AB30" s="706"/>
      <c r="AC30" s="706"/>
      <c r="AD30" s="706"/>
      <c r="AE30" s="49" t="s">
        <v>13</v>
      </c>
      <c r="AK30" s="666">
        <v>15.45</v>
      </c>
      <c r="AL30" s="667"/>
      <c r="AM30" s="667"/>
      <c r="AN30" s="667"/>
      <c r="AO30" s="57" t="s">
        <v>13</v>
      </c>
      <c r="AR30" s="776"/>
      <c r="AS30" s="773"/>
      <c r="AT30" s="773"/>
      <c r="AU30" s="774"/>
    </row>
    <row r="31" spans="2:48" ht="27" customHeight="1" thickTop="1" thickBot="1" x14ac:dyDescent="0.2">
      <c r="B31" s="742" t="s">
        <v>374</v>
      </c>
      <c r="C31" s="691"/>
      <c r="D31" s="691"/>
      <c r="E31" s="692"/>
      <c r="F31" s="728">
        <v>51.6</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topLeftCell="A16"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4" workbookViewId="0">
      <selection activeCell="F24" sqref="F24:G3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3576.2</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3576.2</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3576.2</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3576.2</v>
      </c>
      <c r="P27" s="715"/>
      <c r="Q27" s="715"/>
      <c r="R27" s="715"/>
      <c r="S27" s="49" t="s">
        <v>38</v>
      </c>
      <c r="T27" s="70"/>
      <c r="U27" s="70"/>
      <c r="X27" s="68" t="s">
        <v>39</v>
      </c>
      <c r="Y27" s="71"/>
      <c r="AG27" s="58"/>
      <c r="AH27" s="58"/>
      <c r="AI27" s="58"/>
      <c r="AJ27" s="58"/>
      <c r="AK27" s="760">
        <f>+AG18+O27</f>
        <v>3576.2</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3576.19</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3576.2</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12.875999999999999</v>
      </c>
      <c r="G30" s="747"/>
      <c r="H30" s="214" t="s">
        <v>197</v>
      </c>
      <c r="L30" s="726"/>
      <c r="O30" s="61"/>
      <c r="Q30" s="714">
        <f>+ROUND(Z28,1)+ROUND(Z29,1)+ROUND(Z30,1)</f>
        <v>3576.2</v>
      </c>
      <c r="R30" s="715"/>
      <c r="S30" s="715"/>
      <c r="T30" s="715"/>
      <c r="U30" s="49" t="s">
        <v>16</v>
      </c>
      <c r="X30" s="712" t="s">
        <v>185</v>
      </c>
      <c r="Y30" s="713"/>
      <c r="Z30" s="705"/>
      <c r="AA30" s="706"/>
      <c r="AB30" s="706"/>
      <c r="AC30" s="706"/>
      <c r="AD30" s="706"/>
      <c r="AE30" s="49" t="s">
        <v>13</v>
      </c>
      <c r="AK30" s="666">
        <v>12.875999999999999</v>
      </c>
      <c r="AL30" s="667"/>
      <c r="AM30" s="667"/>
      <c r="AN30" s="667"/>
      <c r="AO30" s="57" t="s">
        <v>13</v>
      </c>
      <c r="AR30" s="776"/>
      <c r="AS30" s="773"/>
      <c r="AT30" s="773"/>
      <c r="AU30" s="774"/>
    </row>
    <row r="31" spans="2:48" ht="27" customHeight="1" thickTop="1" thickBot="1" x14ac:dyDescent="0.2">
      <c r="B31" s="742" t="s">
        <v>374</v>
      </c>
      <c r="C31" s="691"/>
      <c r="D31" s="691"/>
      <c r="E31" s="692"/>
      <c r="F31" s="728">
        <v>3576.2</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8" workbookViewId="0">
      <selection activeCell="F24" sqref="F24:G3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株式会社レクト</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443</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127</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427</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444</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445</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127</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127</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426</v>
      </c>
      <c r="AT26" s="670"/>
      <c r="AU26" s="671"/>
    </row>
    <row r="27" spans="2:48" ht="27" customHeight="1" thickBot="1" x14ac:dyDescent="0.2">
      <c r="B27" s="748" t="s">
        <v>370</v>
      </c>
      <c r="C27" s="749"/>
      <c r="D27" s="749"/>
      <c r="E27" s="750"/>
      <c r="F27" s="728">
        <v>0</v>
      </c>
      <c r="G27" s="747"/>
      <c r="H27" s="214" t="s">
        <v>197</v>
      </c>
      <c r="L27" s="726"/>
      <c r="O27" s="714">
        <f>+Q30+ROUND(Q33,1)</f>
        <v>127</v>
      </c>
      <c r="P27" s="715"/>
      <c r="Q27" s="715"/>
      <c r="R27" s="715"/>
      <c r="S27" s="49" t="s">
        <v>38</v>
      </c>
      <c r="T27" s="70"/>
      <c r="U27" s="70"/>
      <c r="X27" s="68" t="s">
        <v>39</v>
      </c>
      <c r="Y27" s="71"/>
      <c r="AG27" s="58"/>
      <c r="AH27" s="58"/>
      <c r="AI27" s="58"/>
      <c r="AJ27" s="58"/>
      <c r="AK27" s="760">
        <f>+AG18+O27</f>
        <v>127</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127.01600000000001</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127</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425</v>
      </c>
      <c r="AT29" s="771"/>
      <c r="AU29" s="772"/>
    </row>
    <row r="30" spans="2:48" ht="27" customHeight="1" thickBot="1" x14ac:dyDescent="0.2">
      <c r="B30" s="742" t="s">
        <v>373</v>
      </c>
      <c r="C30" s="691"/>
      <c r="D30" s="691"/>
      <c r="E30" s="692"/>
      <c r="F30" s="728">
        <v>30.192</v>
      </c>
      <c r="G30" s="747"/>
      <c r="H30" s="214" t="s">
        <v>197</v>
      </c>
      <c r="L30" s="726"/>
      <c r="O30" s="61"/>
      <c r="Q30" s="714">
        <f>+ROUND(Z28,1)+ROUND(Z29,1)+ROUND(Z30,1)</f>
        <v>127</v>
      </c>
      <c r="R30" s="715"/>
      <c r="S30" s="715"/>
      <c r="T30" s="715"/>
      <c r="U30" s="49" t="s">
        <v>16</v>
      </c>
      <c r="X30" s="712" t="s">
        <v>185</v>
      </c>
      <c r="Y30" s="713"/>
      <c r="Z30" s="705"/>
      <c r="AA30" s="706"/>
      <c r="AB30" s="706"/>
      <c r="AC30" s="706"/>
      <c r="AD30" s="706"/>
      <c r="AE30" s="49" t="s">
        <v>13</v>
      </c>
      <c r="AK30" s="666">
        <v>30.192</v>
      </c>
      <c r="AL30" s="667"/>
      <c r="AM30" s="667"/>
      <c r="AN30" s="667"/>
      <c r="AO30" s="57" t="s">
        <v>13</v>
      </c>
      <c r="AR30" s="776"/>
      <c r="AS30" s="773"/>
      <c r="AT30" s="773"/>
      <c r="AU30" s="774"/>
    </row>
    <row r="31" spans="2:48" ht="27" customHeight="1" thickTop="1" thickBot="1" x14ac:dyDescent="0.2">
      <c r="B31" s="742" t="s">
        <v>374</v>
      </c>
      <c r="C31" s="691"/>
      <c r="D31" s="691"/>
      <c r="E31" s="692"/>
      <c r="F31" s="728">
        <v>127</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424</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H4"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株式会社レクト</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0</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334.3</v>
      </c>
      <c r="M9" s="377">
        <f>IF(OR(ｷ.紙くず!F24&gt;0,ｷ.紙くず!F24&lt;0),ｷ.紙くず!F24,IF(M$19&gt;0,"0",0))</f>
        <v>0</v>
      </c>
      <c r="N9" s="377">
        <f>IF(OR(ｸ.木くず!F24&gt;0,ｸ.木くず!F24&lt;0),ｸ.木くず!F24,IF(N$19&gt;0,"0",0))</f>
        <v>697.2</v>
      </c>
      <c r="O9" s="377">
        <f>IF(OR(ｹ.繊維くず!F24&gt;0,ｹ.繊維くず!F24&lt;0),ｹ.繊維くず!F24,IF(O$19&gt;0,"0",0))</f>
        <v>46.1</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51.6</v>
      </c>
      <c r="U9" s="377">
        <f>IF(OR(ｿ.鉱さい!F24&gt;0,ｿ.鉱さい!F24&lt;0),ｿ.鉱さい!F24,IF(U$19&gt;0,"0",0))</f>
        <v>0</v>
      </c>
      <c r="V9" s="377">
        <f>IF(OR(ﾀ.がれき類!F24&gt;0,ﾀ.がれき類!F24&lt;0),ﾀ.がれき類!F24,IF(V$19&gt;0,"0",0))</f>
        <v>3576.2</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127</v>
      </c>
      <c r="AA9" s="379">
        <f>IF(SUM(G9:Z9)&gt;0,SUM(G9:Z9),IF(AA$19&gt;0,"0",0))</f>
        <v>4832.3999999999996</v>
      </c>
    </row>
    <row r="10" spans="2:27" ht="24" customHeight="1" x14ac:dyDescent="0.15">
      <c r="B10" s="172" t="s">
        <v>392</v>
      </c>
      <c r="C10" s="829" t="s">
        <v>293</v>
      </c>
      <c r="D10" s="829"/>
      <c r="E10" s="829"/>
      <c r="F10" s="830"/>
      <c r="G10" s="380">
        <f>IF(OR(ｱ.燃え殻!F25&gt;0,ｱ.燃え殻!F25&lt;0),ｱ.燃え殻!F25,IF(G$19&gt;0,"0",0))</f>
        <v>0</v>
      </c>
      <c r="H10" s="380">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f>IF(OR(ｷ.紙くず!F25&gt;0,ｷ.紙くず!F25&lt;0),ｷ.紙くず!F25,IF(M$19&gt;0,"0",0))</f>
        <v>0</v>
      </c>
      <c r="N10" s="380" t="str">
        <f>IF(OR(ｸ.木くず!F25&gt;0,ｸ.木くず!F25&lt;0),ｸ.木くず!F25,IF(N$19&gt;0,"0",0))</f>
        <v>0</v>
      </c>
      <c r="O10" s="380" t="str">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f>IF(OR(ｷ.紙くず!F26&gt;0,ｷ.紙くず!F26&lt;0),ｷ.紙くず!F26,IF(M$19&gt;0,"0",0))</f>
        <v>0</v>
      </c>
      <c r="N11" s="383" t="str">
        <f>IF(OR(ｸ.木くず!F26&gt;0,ｸ.木くず!F26&lt;0),ｸ.木くず!F26,IF(N$19&gt;0,"0",0))</f>
        <v>0</v>
      </c>
      <c r="O11" s="383" t="str">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f>IF(OR(ｷ.紙くず!F27&gt;0,ｷ.紙くず!F27&lt;0),ｷ.紙くず!F27,IF(M$19&gt;0,"0",0))</f>
        <v>0</v>
      </c>
      <c r="N12" s="383" t="str">
        <f>IF(OR(ｸ.木くず!F27&gt;0,ｸ.木くず!F27&lt;0),ｸ.木くず!F27,IF(N$19&gt;0,"0",0))</f>
        <v>0</v>
      </c>
      <c r="O12" s="383" t="str">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f>IF(OR(ｷ.紙くず!F28&gt;0,ｷ.紙くず!F28&lt;0),ｷ.紙くず!F28,IF(M$19&gt;0,"0",0))</f>
        <v>0</v>
      </c>
      <c r="N13" s="383" t="str">
        <f>IF(OR(ｸ.木くず!F28&gt;0,ｸ.木くず!F28&lt;0),ｸ.木くず!F28,IF(N$19&gt;0,"0",0))</f>
        <v>0</v>
      </c>
      <c r="O13" s="383" t="str">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0</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334.3</v>
      </c>
      <c r="M14" s="383">
        <f>IF(OR(ｷ.紙くず!F29&gt;0,ｷ.紙くず!F29&lt;0),ｷ.紙くず!F29,IF(M$19&gt;0,"0",0))</f>
        <v>0</v>
      </c>
      <c r="N14" s="383">
        <f>IF(OR(ｸ.木くず!F29&gt;0,ｸ.木くず!F29&lt;0),ｸ.木くず!F29,IF(N$19&gt;0,"0",0))</f>
        <v>697.2</v>
      </c>
      <c r="O14" s="383">
        <f>IF(OR(ｹ.繊維くず!F29&gt;0,ｹ.繊維くず!F29&lt;0),ｹ.繊維くず!F29,IF(O$19&gt;0,"0",0))</f>
        <v>46.1</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51.6</v>
      </c>
      <c r="U14" s="383">
        <f>IF(OR(ｿ.鉱さい!F29&gt;0,ｿ.鉱さい!F29&lt;0),ｿ.鉱さい!F29,IF(U$19&gt;0,"0",0))</f>
        <v>0</v>
      </c>
      <c r="V14" s="383">
        <f>IF(OR(ﾀ.がれき類!F29&gt;0,ﾀ.がれき類!F29&lt;0),ﾀ.がれき類!F29,IF(V$19&gt;0,"0",0))</f>
        <v>3576.2</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127</v>
      </c>
      <c r="AA14" s="385">
        <f t="shared" si="0"/>
        <v>4832.3999999999996</v>
      </c>
    </row>
    <row r="15" spans="2:27" ht="24" customHeight="1" x14ac:dyDescent="0.15">
      <c r="B15" s="172" t="s">
        <v>227</v>
      </c>
      <c r="C15" s="801" t="s">
        <v>298</v>
      </c>
      <c r="D15" s="801"/>
      <c r="E15" s="801"/>
      <c r="F15" s="802"/>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3.37</v>
      </c>
      <c r="M15" s="383">
        <f>IF(OR(ｷ.紙くず!F30&gt;0,ｷ.紙くず!F30&lt;0),ｷ.紙くず!F30,IF(M$19&gt;0,"0",0))</f>
        <v>0</v>
      </c>
      <c r="N15" s="383">
        <f>IF(OR(ｸ.木くず!F30&gt;0,ｸ.木くず!F30&lt;0),ｸ.木くず!F30,IF(N$19&gt;0,"0",0))</f>
        <v>411.47300000000001</v>
      </c>
      <c r="O15" s="383">
        <f>IF(OR(ｹ.繊維くず!F30&gt;0,ｹ.繊維くず!F30&lt;0),ｹ.繊維くず!F30,IF(O$19&gt;0,"0",0))</f>
        <v>43.79</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f>IF(OR(ｾ.ｶﾞﾗｽ･ｺﾝｸﾘ･陶磁器くず!F30&gt;0,ｾ.ｶﾞﾗｽ･ｺﾝｸﾘ･陶磁器くず!F30&lt;0),ｾ.ｶﾞﾗｽ･ｺﾝｸﾘ･陶磁器くず!F30,IF(T$19&gt;0,"0",0))</f>
        <v>15.45</v>
      </c>
      <c r="U15" s="383">
        <f>IF(OR(ｿ.鉱さい!F30&gt;0,ｿ.鉱さい!F30&lt;0),ｿ.鉱さい!F30,IF(U$19&gt;0,"0",0))</f>
        <v>0</v>
      </c>
      <c r="V15" s="383">
        <f>IF(OR(ﾀ.がれき類!F30&gt;0,ﾀ.がれき類!F30&lt;0),ﾀ.がれき類!F30,IF(V$19&gt;0,"0",0))</f>
        <v>12.875999999999999</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30.192</v>
      </c>
      <c r="AA15" s="385">
        <f t="shared" si="0"/>
        <v>517.15099999999995</v>
      </c>
    </row>
    <row r="16" spans="2:27" ht="24" customHeight="1" x14ac:dyDescent="0.15">
      <c r="B16" s="172" t="s">
        <v>228</v>
      </c>
      <c r="C16" s="801" t="s">
        <v>299</v>
      </c>
      <c r="D16" s="801"/>
      <c r="E16" s="801"/>
      <c r="F16" s="802"/>
      <c r="G16" s="383">
        <f>IF(OR(ｱ.燃え殻!F31&gt;0,ｱ.燃え殻!F31&lt;0),ｱ.燃え殻!F31,IF(G$19&gt;0,"0",0))</f>
        <v>0</v>
      </c>
      <c r="H16" s="383">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334.3</v>
      </c>
      <c r="M16" s="383">
        <f>IF(OR(ｷ.紙くず!F31&gt;0,ｷ.紙くず!F31&lt;0),ｷ.紙くず!F31,IF(M$19&gt;0,"0",0))</f>
        <v>0</v>
      </c>
      <c r="N16" s="383">
        <f>IF(OR(ｸ.木くず!F31&gt;0,ｸ.木くず!F31&lt;0),ｸ.木くず!F31,IF(N$19&gt;0,"0",0))</f>
        <v>697.2</v>
      </c>
      <c r="O16" s="383">
        <f>IF(OR(ｹ.繊維くず!F31&gt;0,ｹ.繊維くず!F31&lt;0),ｹ.繊維くず!F31,IF(O$19&gt;0,"0",0))</f>
        <v>46.1</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51.6</v>
      </c>
      <c r="U16" s="383">
        <f>IF(OR(ｿ.鉱さい!F31&gt;0,ｿ.鉱さい!F31&lt;0),ｿ.鉱さい!F31,IF(U$19&gt;0,"0",0))</f>
        <v>0</v>
      </c>
      <c r="V16" s="383">
        <f>IF(OR(ﾀ.がれき類!F31&gt;0,ﾀ.がれき類!F31&lt;0),ﾀ.がれき類!F31,IF(V$19&gt;0,"0",0))</f>
        <v>3576.2</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127</v>
      </c>
      <c r="AA16" s="385">
        <f t="shared" si="0"/>
        <v>4832.3999999999996</v>
      </c>
    </row>
    <row r="17" spans="2:27" ht="24" customHeight="1" x14ac:dyDescent="0.15">
      <c r="B17" s="172"/>
      <c r="C17" s="801" t="s">
        <v>407</v>
      </c>
      <c r="D17" s="801"/>
      <c r="E17" s="801"/>
      <c r="F17" s="802"/>
      <c r="G17" s="383">
        <f>IF(OR(ｱ.燃え殻!F32&gt;0,ｱ.燃え殻!F32&lt;0),ｱ.燃え殻!F32,IF(G$19&gt;0,"0",0))</f>
        <v>0</v>
      </c>
      <c r="H17" s="383">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f>IF(OR(ｷ.紙くず!F32&gt;0,ｷ.紙くず!F32&lt;0),ｷ.紙くず!F32,IF(M$19&gt;0,"0",0))</f>
        <v>0</v>
      </c>
      <c r="N17" s="383" t="str">
        <f>IF(OR(ｸ.木くず!F32&gt;0,ｸ.木くず!F32&lt;0),ｸ.木くず!F32,IF(N$19&gt;0,"0",0))</f>
        <v>0</v>
      </c>
      <c r="O17" s="383" t="str">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799" t="s">
        <v>428</v>
      </c>
      <c r="E18" s="799"/>
      <c r="F18" s="800"/>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f>IF(OR(ｷ.紙くず!F33&gt;0,ｷ.紙くず!F33&lt;0),ｷ.紙くず!F33,IF(M$19&gt;0,"0",0))</f>
        <v>0</v>
      </c>
      <c r="N18" s="386" t="str">
        <f>IF(OR(ｸ.木くず!F33&gt;0,ｸ.木くず!F33&lt;0),ｸ.木くず!F33,IF(N$19&gt;0,"0",0))</f>
        <v>0</v>
      </c>
      <c r="O18" s="386" t="str">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0</v>
      </c>
      <c r="I19" s="389">
        <f t="shared" si="1"/>
        <v>0</v>
      </c>
      <c r="J19" s="389">
        <f t="shared" si="1"/>
        <v>0</v>
      </c>
      <c r="K19" s="389">
        <f t="shared" si="1"/>
        <v>0</v>
      </c>
      <c r="L19" s="389">
        <f t="shared" si="1"/>
        <v>334.28500000000003</v>
      </c>
      <c r="M19" s="389">
        <f t="shared" si="1"/>
        <v>0</v>
      </c>
      <c r="N19" s="389">
        <f t="shared" si="1"/>
        <v>697.24300000000005</v>
      </c>
      <c r="O19" s="389">
        <f t="shared" si="1"/>
        <v>46.142000000000003</v>
      </c>
      <c r="P19" s="389">
        <f t="shared" si="1"/>
        <v>0</v>
      </c>
      <c r="Q19" s="389">
        <f t="shared" si="1"/>
        <v>0</v>
      </c>
      <c r="R19" s="389">
        <f t="shared" si="1"/>
        <v>0</v>
      </c>
      <c r="S19" s="389">
        <f t="shared" si="1"/>
        <v>0</v>
      </c>
      <c r="T19" s="389">
        <f t="shared" si="1"/>
        <v>51.62</v>
      </c>
      <c r="U19" s="389">
        <f t="shared" si="1"/>
        <v>0</v>
      </c>
      <c r="V19" s="389">
        <f t="shared" si="1"/>
        <v>3576.19</v>
      </c>
      <c r="W19" s="389">
        <f t="shared" si="1"/>
        <v>0</v>
      </c>
      <c r="X19" s="389">
        <f t="shared" si="1"/>
        <v>0</v>
      </c>
      <c r="Y19" s="389">
        <f t="shared" si="1"/>
        <v>0</v>
      </c>
      <c r="Z19" s="390">
        <f t="shared" si="1"/>
        <v>127.01600000000001</v>
      </c>
      <c r="AA19" s="391">
        <f t="shared" ref="AA19:AA25" si="2">SUM(G19:Z19)</f>
        <v>4832.4959999999992</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0</v>
      </c>
      <c r="I37" s="424">
        <f t="shared" si="8"/>
        <v>0</v>
      </c>
      <c r="J37" s="424">
        <f t="shared" si="8"/>
        <v>0</v>
      </c>
      <c r="K37" s="424">
        <f t="shared" si="8"/>
        <v>0</v>
      </c>
      <c r="L37" s="424">
        <f t="shared" si="8"/>
        <v>334.28500000000003</v>
      </c>
      <c r="M37" s="424">
        <f t="shared" si="8"/>
        <v>0</v>
      </c>
      <c r="N37" s="424">
        <f t="shared" si="8"/>
        <v>697.24300000000005</v>
      </c>
      <c r="O37" s="424">
        <f t="shared" si="8"/>
        <v>46.142000000000003</v>
      </c>
      <c r="P37" s="424">
        <f t="shared" si="8"/>
        <v>0</v>
      </c>
      <c r="Q37" s="424">
        <f t="shared" si="8"/>
        <v>0</v>
      </c>
      <c r="R37" s="424">
        <f t="shared" si="8"/>
        <v>0</v>
      </c>
      <c r="S37" s="424">
        <f t="shared" si="8"/>
        <v>0</v>
      </c>
      <c r="T37" s="424">
        <f t="shared" si="8"/>
        <v>51.62</v>
      </c>
      <c r="U37" s="424">
        <f t="shared" si="8"/>
        <v>0</v>
      </c>
      <c r="V37" s="424">
        <f t="shared" si="8"/>
        <v>3576.19</v>
      </c>
      <c r="W37" s="424">
        <f t="shared" si="8"/>
        <v>0</v>
      </c>
      <c r="X37" s="424">
        <f t="shared" si="8"/>
        <v>0</v>
      </c>
      <c r="Y37" s="424">
        <f t="shared" si="8"/>
        <v>0</v>
      </c>
      <c r="Z37" s="425">
        <f t="shared" si="8"/>
        <v>127.01600000000001</v>
      </c>
      <c r="AA37" s="426">
        <f t="shared" si="4"/>
        <v>4832.4959999999992</v>
      </c>
    </row>
    <row r="38" spans="2:27" ht="24" customHeight="1" x14ac:dyDescent="0.15">
      <c r="B38" s="170"/>
      <c r="C38" s="795"/>
      <c r="D38" s="227"/>
      <c r="E38" s="225" t="s">
        <v>318</v>
      </c>
      <c r="F38" s="443"/>
      <c r="G38" s="415">
        <f t="shared" ref="G38:Z38" si="9">SUM(G39:G41)</f>
        <v>0</v>
      </c>
      <c r="H38" s="415">
        <f t="shared" si="9"/>
        <v>0</v>
      </c>
      <c r="I38" s="415">
        <f t="shared" si="9"/>
        <v>0</v>
      </c>
      <c r="J38" s="415">
        <f t="shared" si="9"/>
        <v>0</v>
      </c>
      <c r="K38" s="415">
        <f t="shared" si="9"/>
        <v>0</v>
      </c>
      <c r="L38" s="415">
        <f t="shared" si="9"/>
        <v>334.28500000000003</v>
      </c>
      <c r="M38" s="415">
        <f t="shared" si="9"/>
        <v>0</v>
      </c>
      <c r="N38" s="415">
        <f t="shared" si="9"/>
        <v>697.24300000000005</v>
      </c>
      <c r="O38" s="415">
        <f t="shared" si="9"/>
        <v>46.142000000000003</v>
      </c>
      <c r="P38" s="415">
        <f t="shared" si="9"/>
        <v>0</v>
      </c>
      <c r="Q38" s="415">
        <f t="shared" si="9"/>
        <v>0</v>
      </c>
      <c r="R38" s="415">
        <f t="shared" si="9"/>
        <v>0</v>
      </c>
      <c r="S38" s="415">
        <f t="shared" si="9"/>
        <v>0</v>
      </c>
      <c r="T38" s="415">
        <f t="shared" si="9"/>
        <v>51.62</v>
      </c>
      <c r="U38" s="415">
        <f t="shared" si="9"/>
        <v>0</v>
      </c>
      <c r="V38" s="415">
        <f t="shared" si="9"/>
        <v>3576.19</v>
      </c>
      <c r="W38" s="415">
        <f t="shared" si="9"/>
        <v>0</v>
      </c>
      <c r="X38" s="415">
        <f t="shared" si="9"/>
        <v>0</v>
      </c>
      <c r="Y38" s="415">
        <f t="shared" si="9"/>
        <v>0</v>
      </c>
      <c r="Z38" s="416">
        <f t="shared" si="9"/>
        <v>127.01600000000001</v>
      </c>
      <c r="AA38" s="417">
        <f t="shared" si="4"/>
        <v>4832.4959999999992</v>
      </c>
    </row>
    <row r="39" spans="2:27" ht="24" customHeight="1" x14ac:dyDescent="0.15">
      <c r="B39" s="170"/>
      <c r="C39" s="795"/>
      <c r="D39" s="228"/>
      <c r="E39" s="223"/>
      <c r="F39" s="221" t="s">
        <v>232</v>
      </c>
      <c r="G39" s="418">
        <f>+ｱ.燃え殻!$Z$28</f>
        <v>0</v>
      </c>
      <c r="H39" s="418">
        <f>+ｲ.汚泥!$Z$28</f>
        <v>0</v>
      </c>
      <c r="I39" s="418">
        <f>+ｳ.廃油!$Z$28</f>
        <v>0</v>
      </c>
      <c r="J39" s="418">
        <f>+ｴ.廃酸!$Z$28</f>
        <v>0</v>
      </c>
      <c r="K39" s="418">
        <f>+ｵ.廃ｱﾙｶﾘ!$Z$28</f>
        <v>0</v>
      </c>
      <c r="L39" s="418">
        <f>+ｶ.廃ﾌﾟﾗ類!$Z$28</f>
        <v>334.28500000000003</v>
      </c>
      <c r="M39" s="418">
        <f>+ｷ.紙くず!$Z$28</f>
        <v>0</v>
      </c>
      <c r="N39" s="418">
        <f>+ｸ.木くず!$Z$28</f>
        <v>697.24300000000005</v>
      </c>
      <c r="O39" s="418">
        <f>+ｹ.繊維くず!$Z$28</f>
        <v>46.142000000000003</v>
      </c>
      <c r="P39" s="418">
        <f>+ｺ.動植物性残さ!$Z$28</f>
        <v>0</v>
      </c>
      <c r="Q39" s="418">
        <f>+ｻ.動物系固形不要物!$Z$28</f>
        <v>0</v>
      </c>
      <c r="R39" s="418">
        <f>+ｼ.ｺﾞﾑくず!$Z$28</f>
        <v>0</v>
      </c>
      <c r="S39" s="418">
        <f>+ｽ.金属くず!$Z$28</f>
        <v>0</v>
      </c>
      <c r="T39" s="418">
        <f>+ｾ.ｶﾞﾗｽ･ｺﾝｸﾘ･陶磁器くず!$Z$28</f>
        <v>51.62</v>
      </c>
      <c r="U39" s="418">
        <f>+ｿ.鉱さい!$Z$28</f>
        <v>0</v>
      </c>
      <c r="V39" s="418">
        <f>+ﾀ.がれき類!$Z$28</f>
        <v>3576.19</v>
      </c>
      <c r="W39" s="418">
        <f>+ﾁ.動物のふん尿!$Z$28</f>
        <v>0</v>
      </c>
      <c r="X39" s="418">
        <f>+ﾂ.動物の死体!$Z$28</f>
        <v>0</v>
      </c>
      <c r="Y39" s="418">
        <f>+ﾃ.ばいじん!$Z$28</f>
        <v>0</v>
      </c>
      <c r="Z39" s="419">
        <f>+ﾄ.混合廃棄物その他!$Z$28</f>
        <v>127.01600000000001</v>
      </c>
      <c r="AA39" s="420">
        <f t="shared" si="4"/>
        <v>4832.4959999999992</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0</v>
      </c>
      <c r="I43" s="427">
        <f>+ｳ.廃油!$AK$27</f>
        <v>0</v>
      </c>
      <c r="J43" s="427">
        <f>+ｴ.廃酸!$AK$27</f>
        <v>0</v>
      </c>
      <c r="K43" s="427">
        <f>+ｵ.廃ｱﾙｶﾘ!$AK$27</f>
        <v>0</v>
      </c>
      <c r="L43" s="427">
        <f>+ｶ.廃ﾌﾟﾗ類!$AK$27</f>
        <v>334.3</v>
      </c>
      <c r="M43" s="427">
        <f>+ｷ.紙くず!$AK$27</f>
        <v>0</v>
      </c>
      <c r="N43" s="427">
        <f>+ｸ.木くず!$AK$27</f>
        <v>697.2</v>
      </c>
      <c r="O43" s="427">
        <f>+ｹ.繊維くず!$AK$27</f>
        <v>46.1</v>
      </c>
      <c r="P43" s="427">
        <f>+ｺ.動植物性残さ!$AK$27</f>
        <v>0</v>
      </c>
      <c r="Q43" s="427">
        <f>+ｻ.動物系固形不要物!$AK$27</f>
        <v>0</v>
      </c>
      <c r="R43" s="427">
        <f>+ｼ.ｺﾞﾑくず!$AK$27</f>
        <v>0</v>
      </c>
      <c r="S43" s="427">
        <f>+ｽ.金属くず!$AK$27</f>
        <v>0</v>
      </c>
      <c r="T43" s="427">
        <f>+ｾ.ｶﾞﾗｽ･ｺﾝｸﾘ･陶磁器くず!$AK$27</f>
        <v>51.6</v>
      </c>
      <c r="U43" s="427">
        <f>+ｿ.鉱さい!$AK$27</f>
        <v>0</v>
      </c>
      <c r="V43" s="427">
        <f>+ﾀ.がれき類!$AK$27</f>
        <v>3576.2</v>
      </c>
      <c r="W43" s="427">
        <f>+ﾁ.動物のふん尿!$AK$27</f>
        <v>0</v>
      </c>
      <c r="X43" s="427">
        <f>+ﾂ.動物の死体!$AK$27</f>
        <v>0</v>
      </c>
      <c r="Y43" s="427">
        <f>+ﾃ.ばいじん!$AK$27</f>
        <v>0</v>
      </c>
      <c r="Z43" s="428">
        <f>+ﾄ.混合廃棄物その他!$AK$27</f>
        <v>127</v>
      </c>
      <c r="AA43" s="429">
        <f>SUM(G43:Z43)</f>
        <v>4832.3999999999996</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3.37</v>
      </c>
      <c r="M44" s="430">
        <f>+ｷ.紙くず!$AK$30</f>
        <v>0</v>
      </c>
      <c r="N44" s="430">
        <f>+ｸ.木くず!$AK$30</f>
        <v>411.47300000000001</v>
      </c>
      <c r="O44" s="430">
        <f>+ｹ.繊維くず!$AK$30</f>
        <v>43.79</v>
      </c>
      <c r="P44" s="430">
        <f>+ｺ.動植物性残さ!$AK$30</f>
        <v>0</v>
      </c>
      <c r="Q44" s="430">
        <f>+ｻ.動物系固形不要物!$AK$30</f>
        <v>0</v>
      </c>
      <c r="R44" s="430">
        <f>+ｼ.ｺﾞﾑくず!$AK$30</f>
        <v>0</v>
      </c>
      <c r="S44" s="430">
        <f>+ｽ.金属くず!$AK$30</f>
        <v>0</v>
      </c>
      <c r="T44" s="430">
        <f>+ｾ.ｶﾞﾗｽ･ｺﾝｸﾘ･陶磁器くず!$AK$30</f>
        <v>15.45</v>
      </c>
      <c r="U44" s="430">
        <f>+ｿ.鉱さい!$AK$30</f>
        <v>0</v>
      </c>
      <c r="V44" s="430">
        <f>+ﾀ.がれき類!$AK$30</f>
        <v>12.875999999999999</v>
      </c>
      <c r="W44" s="430">
        <f>+ﾁ.動物のふん尿!$AK$30</f>
        <v>0</v>
      </c>
      <c r="X44" s="430">
        <f>+ﾂ.動物の死体!$AK$30</f>
        <v>0</v>
      </c>
      <c r="Y44" s="430">
        <f>+ﾃ.ばいじん!$AK$30</f>
        <v>0</v>
      </c>
      <c r="Z44" s="431">
        <f>+ﾄ.混合廃棄物その他!$AK$30</f>
        <v>30.192</v>
      </c>
      <c r="AA44" s="432">
        <f t="shared" si="4"/>
        <v>517.15099999999995</v>
      </c>
    </row>
    <row r="45" spans="2:27" ht="24" customHeight="1" x14ac:dyDescent="0.15">
      <c r="B45" s="170"/>
      <c r="C45" s="177"/>
      <c r="D45" s="442" t="s">
        <v>189</v>
      </c>
      <c r="E45" s="824" t="s">
        <v>236</v>
      </c>
      <c r="F45" s="825"/>
      <c r="G45" s="433">
        <f>+ｱ.燃え殻!$AR$24</f>
        <v>0</v>
      </c>
      <c r="H45" s="433">
        <f>+ｲ.汚泥!$AR$24</f>
        <v>0</v>
      </c>
      <c r="I45" s="433">
        <f>+ｳ.廃油!$AR$24</f>
        <v>0</v>
      </c>
      <c r="J45" s="433">
        <f>+ｴ.廃酸!$AR$24</f>
        <v>0</v>
      </c>
      <c r="K45" s="433">
        <f>+ｵ.廃ｱﾙｶﾘ!$AR$24</f>
        <v>0</v>
      </c>
      <c r="L45" s="433">
        <f>+ｶ.廃ﾌﾟﾗ類!$AR$24</f>
        <v>334.3</v>
      </c>
      <c r="M45" s="433">
        <f>+ｷ.紙くず!$AR$24</f>
        <v>0</v>
      </c>
      <c r="N45" s="433">
        <f>+ｸ.木くず!$AR$24</f>
        <v>697.2</v>
      </c>
      <c r="O45" s="433">
        <f>+ｹ.繊維くず!$AR$24</f>
        <v>46.1</v>
      </c>
      <c r="P45" s="433">
        <f>+ｺ.動植物性残さ!$AR$24</f>
        <v>0</v>
      </c>
      <c r="Q45" s="433">
        <f>+ｻ.動物系固形不要物!$AR$24</f>
        <v>0</v>
      </c>
      <c r="R45" s="433">
        <f>+ｼ.ｺﾞﾑくず!$AR$24</f>
        <v>0</v>
      </c>
      <c r="S45" s="433">
        <f>+ｽ.金属くず!$AR$24</f>
        <v>0</v>
      </c>
      <c r="T45" s="433">
        <f>+ｾ.ｶﾞﾗｽ･ｺﾝｸﾘ･陶磁器くず!$AR$24</f>
        <v>51.6</v>
      </c>
      <c r="U45" s="433">
        <f>+ｿ.鉱さい!$AR$24</f>
        <v>0</v>
      </c>
      <c r="V45" s="433">
        <f>+ﾀ.がれき類!$AR$24</f>
        <v>3576.2</v>
      </c>
      <c r="W45" s="433">
        <f>+ﾁ.動物のふん尿!$AR$24</f>
        <v>0</v>
      </c>
      <c r="X45" s="433">
        <f>+ﾂ.動物の死体!$AR$24</f>
        <v>0</v>
      </c>
      <c r="Y45" s="433">
        <f>+ﾃ.ばいじん!$AR$24</f>
        <v>0</v>
      </c>
      <c r="Z45" s="434">
        <f>+ﾄ.混合廃棄物その他!$AR$24</f>
        <v>127</v>
      </c>
      <c r="AA45" s="435">
        <f t="shared" si="4"/>
        <v>4832.3999999999996</v>
      </c>
    </row>
    <row r="46" spans="2:27" ht="24" customHeight="1" x14ac:dyDescent="0.15">
      <c r="B46" s="170"/>
      <c r="C46" s="177"/>
      <c r="D46" s="444" t="s">
        <v>191</v>
      </c>
      <c r="E46" s="810" t="s">
        <v>429</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430</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v>
      </c>
      <c r="J55" s="10">
        <f t="shared" si="10"/>
        <v>0</v>
      </c>
      <c r="K55" s="10">
        <f t="shared" si="10"/>
        <v>0</v>
      </c>
      <c r="L55" s="10">
        <f t="shared" si="10"/>
        <v>668.58500000000004</v>
      </c>
      <c r="M55" s="10">
        <f t="shared" si="10"/>
        <v>0</v>
      </c>
      <c r="N55" s="10"/>
      <c r="O55" s="10"/>
      <c r="P55" s="10"/>
      <c r="Q55" s="10"/>
      <c r="R55" s="10"/>
      <c r="S55" s="10">
        <f t="shared" si="10"/>
        <v>0</v>
      </c>
      <c r="T55" s="10">
        <f t="shared" si="10"/>
        <v>103.22</v>
      </c>
      <c r="U55" s="10">
        <f t="shared" si="10"/>
        <v>0</v>
      </c>
      <c r="V55" s="480">
        <f t="shared" si="10"/>
        <v>7152.3899999999994</v>
      </c>
      <c r="W55" s="480">
        <f t="shared" si="10"/>
        <v>0</v>
      </c>
      <c r="X55" s="480">
        <f t="shared" si="10"/>
        <v>0</v>
      </c>
      <c r="Y55" s="480">
        <f t="shared" si="10"/>
        <v>0</v>
      </c>
      <c r="Z55" s="480">
        <f t="shared" si="10"/>
        <v>254.01600000000002</v>
      </c>
      <c r="AA55" s="481">
        <f>+AA9+AA19+AA20</f>
        <v>9664.8959999999988</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1"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623" t="s">
        <v>415</v>
      </c>
      <c r="D6" s="623"/>
      <c r="E6" s="623"/>
      <c r="F6" s="623"/>
      <c r="G6" s="623"/>
      <c r="H6" s="623"/>
      <c r="I6" s="623"/>
      <c r="J6" s="623"/>
      <c r="K6" s="623"/>
      <c r="L6" s="623"/>
      <c r="M6" s="623"/>
      <c r="N6" s="623"/>
      <c r="O6" s="623"/>
      <c r="P6" s="623"/>
      <c r="Q6" s="623"/>
      <c r="R6" s="623"/>
      <c r="S6" s="623"/>
      <c r="T6" s="623"/>
      <c r="U6" s="62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5" customHeight="1" x14ac:dyDescent="0.15">
      <c r="C10" s="86"/>
      <c r="U10" s="87"/>
    </row>
    <row r="11" spans="1:23" ht="13.5" x14ac:dyDescent="0.15">
      <c r="C11" s="86"/>
      <c r="P11" s="861" t="str">
        <f>+表紙!P35</f>
        <v>令和    年    月    日</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東京都大田区蒲田4-40-5</v>
      </c>
      <c r="M16" s="870"/>
      <c r="N16" s="870"/>
      <c r="O16" s="870"/>
      <c r="P16" s="870"/>
      <c r="Q16" s="870"/>
      <c r="R16" s="870"/>
      <c r="S16" s="870"/>
      <c r="T16" s="870"/>
      <c r="U16" s="282"/>
    </row>
    <row r="17" spans="1:21" ht="26.25" customHeight="1" x14ac:dyDescent="0.15">
      <c r="C17" s="86"/>
      <c r="I17" s="25"/>
      <c r="J17" s="25" t="s">
        <v>7</v>
      </c>
      <c r="K17" s="25"/>
      <c r="L17" s="870" t="str">
        <f>+表紙!L41</f>
        <v>株式会社レクト　代表取締役　山田　剛</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03-5741-5400</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株式会社レクト</v>
      </c>
      <c r="G24" s="848"/>
      <c r="H24" s="848"/>
      <c r="I24" s="849"/>
      <c r="J24" s="849"/>
      <c r="K24" s="849"/>
      <c r="L24" s="849"/>
      <c r="M24" s="849"/>
      <c r="N24" s="849"/>
      <c r="O24" s="849"/>
      <c r="P24" s="496" t="s">
        <v>433</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6044</v>
      </c>
      <c r="Q25" s="842"/>
      <c r="R25" s="842"/>
      <c r="S25" s="842"/>
      <c r="T25" s="842"/>
      <c r="U25" s="843"/>
    </row>
    <row r="26" spans="1:21" ht="26.25" customHeight="1" x14ac:dyDescent="0.15">
      <c r="C26" s="585" t="s">
        <v>11</v>
      </c>
      <c r="D26" s="586"/>
      <c r="E26" s="587"/>
      <c r="F26" s="857" t="str">
        <f>+表紙!F50</f>
        <v>東京都大田区蒲田4-40-5</v>
      </c>
      <c r="G26" s="858"/>
      <c r="H26" s="858"/>
      <c r="I26" s="858"/>
      <c r="J26" s="858"/>
      <c r="K26" s="858"/>
      <c r="L26" s="858"/>
      <c r="M26" s="858"/>
      <c r="N26" s="341" t="s">
        <v>171</v>
      </c>
      <c r="O26"/>
      <c r="P26"/>
      <c r="Q26" s="852" t="str">
        <f>IF(+表紙!Q50="","",+表紙!Q50)</f>
        <v>03-5741-5400</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423</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647" t="str">
        <f>IF(COUNTA(表紙!N54)=1,+表紙!N54,"")</f>
        <v>解体工事業</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t="str">
        <f>IF(+表紙!N55="","",+表紙!N55)</f>
        <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f>IF(+表紙!N56="","",+表紙!N56)</f>
        <v>313.2</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t="str">
        <f>IF(+表紙!F61="","",+表紙!F61)</f>
        <v>27人</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○ガラス・陶磁器くず　→　破砕　→　再生処理
〇混合廃棄物→　破砕・切断・圧縮　→　埋立
○がれき類→破砕→再資源化
○木くず→　破砕　→　再資源化
〇廃プラスチック類　→　破砕・圧縮　→　再資源化
〇紙くず・ダンボール　→　圧縮→　再資源化</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　　　　　　　　　　　　　　　　　　　　代表取締役
　　　　　　　　　　　　　　　　　　　　　　　↓
　　　　　　　　　　　　　　　　　部　門　長／マニフェスト担当
　　　　　　　　　　　　　　　　　　　　　　　↓
　　　　　　　　　　　　　　　　　　　　現場担当者</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6</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4832.3999999999996</v>
      </c>
      <c r="L66" s="890"/>
      <c r="M66" s="890"/>
      <c r="N66" s="890"/>
      <c r="O66" s="890"/>
      <c r="P66" s="193" t="s">
        <v>13</v>
      </c>
      <c r="Q66" s="888"/>
      <c r="R66" s="888"/>
      <c r="S66" s="888"/>
      <c r="T66" s="888"/>
      <c r="U66" s="889"/>
      <c r="V66" s="292"/>
      <c r="W66" s="292"/>
      <c r="X66" s="102"/>
    </row>
    <row r="67" spans="1:24" ht="13.9"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497"/>
      <c r="E70" s="547"/>
      <c r="F70" s="875" t="str">
        <f>IF(COUNTA(表紙!F94)=1,+表紙!F94,"")</f>
        <v>1.電子マニフェスト摘要への推進と拡大</v>
      </c>
      <c r="G70" s="876"/>
      <c r="H70" s="876"/>
      <c r="I70" s="876"/>
      <c r="J70" s="876"/>
      <c r="K70" s="876"/>
      <c r="L70" s="876"/>
      <c r="M70" s="876"/>
      <c r="N70" s="876"/>
      <c r="O70" s="876"/>
      <c r="P70" s="876"/>
      <c r="Q70" s="876"/>
      <c r="R70" s="876"/>
      <c r="S70" s="876"/>
      <c r="T70" s="876"/>
      <c r="U70" s="877"/>
      <c r="V70" s="164"/>
    </row>
    <row r="71" spans="1:24" ht="13.9"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6</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4832.4959999999992</v>
      </c>
      <c r="L81" s="890"/>
      <c r="M81" s="890"/>
      <c r="N81" s="890"/>
      <c r="O81" s="890"/>
      <c r="P81" s="246" t="s">
        <v>13</v>
      </c>
      <c r="Q81" s="888"/>
      <c r="R81" s="888"/>
      <c r="S81" s="888"/>
      <c r="T81" s="888"/>
      <c r="U81" s="889"/>
      <c r="V81" s="292"/>
      <c r="W81" s="292"/>
      <c r="X81" s="102"/>
    </row>
    <row r="82" spans="1:24" ht="13.9"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561"/>
      <c r="E85" s="649"/>
      <c r="F85" s="875" t="str">
        <f>IF(COUNTA(表紙!F109)=1,+表紙!F109,"")</f>
        <v>1.電子マニフェスト摘要への推進と拡大</v>
      </c>
      <c r="G85" s="876"/>
      <c r="H85" s="876"/>
      <c r="I85" s="876"/>
      <c r="J85" s="876"/>
      <c r="K85" s="876"/>
      <c r="L85" s="876"/>
      <c r="M85" s="876"/>
      <c r="N85" s="876"/>
      <c r="O85" s="876"/>
      <c r="P85" s="876"/>
      <c r="Q85" s="876"/>
      <c r="R85" s="876"/>
      <c r="S85" s="876"/>
      <c r="T85" s="876"/>
      <c r="U85" s="877"/>
      <c r="V85" s="179"/>
    </row>
    <row r="86" spans="1:24" ht="13.9"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61"/>
      <c r="E96" s="649"/>
      <c r="F96" s="875" t="str">
        <f>IF(COUNTA(表紙!F120)=1,+表紙!F120,"")</f>
        <v>　重点分別品目の設定（金属、木くず、ダンボール、廃プラスチック類、紙くず、コンクリートガラ、
　石こうボード、塩ビ、その他のがれき、ガラス陶磁器くず）等を設定して分別している。</v>
      </c>
      <c r="G96" s="876"/>
      <c r="H96" s="876"/>
      <c r="I96" s="876"/>
      <c r="J96" s="876"/>
      <c r="K96" s="876"/>
      <c r="L96" s="876"/>
      <c r="M96" s="876"/>
      <c r="N96" s="876"/>
      <c r="O96" s="876"/>
      <c r="P96" s="876"/>
      <c r="Q96" s="876"/>
      <c r="R96" s="876"/>
      <c r="S96" s="876"/>
      <c r="T96" s="876"/>
      <c r="U96" s="877"/>
      <c r="V96" s="179"/>
    </row>
    <row r="97" spans="3:24" ht="13.9"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61"/>
      <c r="E102" s="649"/>
      <c r="F102" s="905" t="str">
        <f>IF(COUNTA(表紙!F126)=1,+表紙!F126,"")</f>
        <v>　同上</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3.9"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61"/>
      <c r="E112" s="652"/>
      <c r="F112" s="875" t="str">
        <f>IF(COUNTA(表紙!F136)=1,+表紙!F136,"")</f>
        <v>自社で産業廃棄物の再生利用はしていない</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3.9"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61"/>
      <c r="E123" s="649"/>
      <c r="F123" s="875" t="str">
        <f>IF(COUNTA(表紙!F147)=1,+表紙!F147,"")</f>
        <v>自社で産業廃棄物の再生利用を行う予定はない</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3.9"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61"/>
      <c r="E136" s="649"/>
      <c r="F136" s="875" t="str">
        <f>IF(COUNTA(表紙!F160)=1,+表紙!F160,"")</f>
        <v>自社で中間処理を行っていない</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61"/>
      <c r="E148" s="649"/>
      <c r="F148" s="875" t="str">
        <f>IF(COUNTA(表紙!F172)=1,+表紙!F172,"")</f>
        <v>自社で中間処理を行う予定はない</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61"/>
      <c r="E161" s="652"/>
      <c r="F161" s="875" t="str">
        <f>IF(COUNTA(表紙!F185)=1,+表紙!F185,"")</f>
        <v>自社で埋立・海洋投入をしていない</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61"/>
      <c r="E173" s="649"/>
      <c r="F173" s="875" t="str">
        <f>IF(COUNTA(表紙!F197)=1,+表紙!F197,"")</f>
        <v>　自社で埋立・海洋投入を行う予定はない</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61"/>
      <c r="E184" s="649"/>
      <c r="F184" s="655" t="s">
        <v>266</v>
      </c>
      <c r="G184" s="656"/>
      <c r="H184" s="656"/>
      <c r="I184" s="656"/>
      <c r="J184" s="656"/>
      <c r="K184" s="893">
        <f>+表紙!K208</f>
        <v>4832.3999999999996</v>
      </c>
      <c r="L184" s="893"/>
      <c r="M184" s="893"/>
      <c r="N184" s="893"/>
      <c r="O184" s="893"/>
      <c r="P184" s="198" t="s">
        <v>13</v>
      </c>
      <c r="Q184" s="911" t="s">
        <v>292</v>
      </c>
      <c r="R184" s="912"/>
      <c r="S184" s="912"/>
      <c r="T184" s="912"/>
      <c r="U184" s="913"/>
      <c r="V184" s="292"/>
      <c r="W184" s="292"/>
      <c r="X184" s="179"/>
    </row>
    <row r="185" spans="3:24" ht="43.15" customHeight="1" x14ac:dyDescent="0.15">
      <c r="C185" s="195"/>
      <c r="D185" s="561"/>
      <c r="E185" s="649"/>
      <c r="F185" s="263"/>
      <c r="G185" s="646" t="s">
        <v>222</v>
      </c>
      <c r="H185" s="647"/>
      <c r="I185" s="647"/>
      <c r="J185" s="647"/>
      <c r="K185" s="893">
        <f>+表紙!K209</f>
        <v>517.15099999999995</v>
      </c>
      <c r="L185" s="893"/>
      <c r="M185" s="893"/>
      <c r="N185" s="893"/>
      <c r="O185" s="893"/>
      <c r="P185" s="346" t="s">
        <v>13</v>
      </c>
      <c r="Q185" s="914"/>
      <c r="R185" s="915"/>
      <c r="S185" s="915"/>
      <c r="T185" s="915"/>
      <c r="U185" s="916"/>
      <c r="V185" s="292"/>
      <c r="W185" s="292"/>
      <c r="X185" s="179"/>
    </row>
    <row r="186" spans="3:24" ht="43.15" customHeight="1" x14ac:dyDescent="0.15">
      <c r="C186" s="195"/>
      <c r="D186" s="561"/>
      <c r="E186" s="649"/>
      <c r="F186" s="263"/>
      <c r="G186" s="646" t="s">
        <v>223</v>
      </c>
      <c r="H186" s="647"/>
      <c r="I186" s="647"/>
      <c r="J186" s="647"/>
      <c r="K186" s="893">
        <f>+表紙!K210</f>
        <v>4832.3999999999996</v>
      </c>
      <c r="L186" s="893"/>
      <c r="M186" s="893"/>
      <c r="N186" s="893"/>
      <c r="O186" s="893"/>
      <c r="P186" s="346" t="s">
        <v>13</v>
      </c>
      <c r="Q186" s="914"/>
      <c r="R186" s="915"/>
      <c r="S186" s="915"/>
      <c r="T186" s="915"/>
      <c r="U186" s="916"/>
      <c r="V186" s="292"/>
      <c r="W186" s="292"/>
      <c r="X186" s="179"/>
    </row>
    <row r="187" spans="3:24" ht="43.1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561"/>
      <c r="E188" s="649"/>
      <c r="F188" s="264"/>
      <c r="G188" s="646" t="s">
        <v>408</v>
      </c>
      <c r="H188" s="647"/>
      <c r="I188" s="647"/>
      <c r="J188" s="647"/>
      <c r="K188" s="893" t="str">
        <f>+表紙!K212</f>
        <v>0</v>
      </c>
      <c r="L188" s="893"/>
      <c r="M188" s="893"/>
      <c r="N188" s="893"/>
      <c r="O188" s="893"/>
      <c r="P188" s="346" t="s">
        <v>13</v>
      </c>
      <c r="Q188" s="917"/>
      <c r="R188" s="918"/>
      <c r="S188" s="918"/>
      <c r="T188" s="918"/>
      <c r="U188" s="919"/>
      <c r="V188" s="292"/>
      <c r="W188" s="292"/>
      <c r="X188" s="179"/>
    </row>
    <row r="189" spans="3:24" ht="13.9"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61"/>
      <c r="E190" s="649"/>
      <c r="F190" s="875" t="str">
        <f>IF(COUNTA(表紙!F214)=1,+表紙!F214,"")</f>
        <v>1.産廃諸規則に関する社内勉強会の開催
2.リサイクル・再資源化に関する勉強会の開催
3.電子マニフェスト適用化の更なる推進と拡大</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4832.3999999999996</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517.15099999999995</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4832.3999999999996</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0</v>
      </c>
      <c r="L205" s="893"/>
      <c r="M205" s="893"/>
      <c r="N205" s="893"/>
      <c r="O205" s="893"/>
      <c r="P205" s="346" t="s">
        <v>13</v>
      </c>
      <c r="Q205" s="917"/>
      <c r="R205" s="918"/>
      <c r="S205" s="918"/>
      <c r="T205" s="918"/>
      <c r="U205" s="919"/>
      <c r="V205" s="98"/>
      <c r="W205" s="98"/>
      <c r="X205" s="179"/>
    </row>
    <row r="206" spans="3:24" ht="13.9"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61"/>
      <c r="E207" s="649"/>
      <c r="F207" s="875" t="str">
        <f>IF(COUNTA(表紙!F231)=1,+表紙!F231,"")</f>
        <v>1.産廃諸規則に関する社内勉強会の開催
2.リサイクル・再資源化に関する勉強会の開催
3.電子マニフェスト適用化の更なる推進と拡大
4.処分先におけるリサイクル方式の把握</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434</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150000000000006"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4da6c1f-99d1-4f80-a60a-7b0e18d97522">
      <Terms xmlns="http://schemas.microsoft.com/office/infopath/2007/PartnerControls"/>
    </lcf76f155ced4ddcb4097134ff3c332f>
    <TaxCatchAll xmlns="a0ab252f-ab17-4755-8859-0b135b7bf2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94D2B6B9234654BB73E40D9DEA21237" ma:contentTypeVersion="14" ma:contentTypeDescription="新しいドキュメントを作成します。" ma:contentTypeScope="" ma:versionID="dc4a53b652eab7accaebf55a7d05f8f7">
  <xsd:schema xmlns:xsd="http://www.w3.org/2001/XMLSchema" xmlns:xs="http://www.w3.org/2001/XMLSchema" xmlns:p="http://schemas.microsoft.com/office/2006/metadata/properties" xmlns:ns2="b4da6c1f-99d1-4f80-a60a-7b0e18d97522" xmlns:ns3="a0ab252f-ab17-4755-8859-0b135b7bf22b" targetNamespace="http://schemas.microsoft.com/office/2006/metadata/properties" ma:root="true" ma:fieldsID="699ed931eab9619e60c2f78a67f35278" ns2:_="" ns3:_="">
    <xsd:import namespace="b4da6c1f-99d1-4f80-a60a-7b0e18d97522"/>
    <xsd:import namespace="a0ab252f-ab17-4755-8859-0b135b7bf22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da6c1f-99d1-4f80-a60a-7b0e18d975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7506b75e-afa2-47b9-8a69-944a8cf604a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ab252f-ab17-4755-8859-0b135b7bf22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bc873fd-5ce9-4077-89bf-2994c50ff447}" ma:internalName="TaxCatchAll" ma:showField="CatchAllData" ma:web="a0ab252f-ab17-4755-8859-0b135b7bf22b">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6A64D9-21A7-4B2C-9E18-ABA80FADDE65}">
  <ds:schemaRefs>
    <ds:schemaRef ds:uri="http://www.w3.org/XML/1998/namespace"/>
    <ds:schemaRef ds:uri="http://schemas.microsoft.com/office/2006/documentManagement/types"/>
    <ds:schemaRef ds:uri="http://purl.org/dc/terms/"/>
    <ds:schemaRef ds:uri="http://schemas.microsoft.com/office/infopath/2007/PartnerControls"/>
    <ds:schemaRef ds:uri="http://schemas.microsoft.com/office/2006/metadata/properties"/>
    <ds:schemaRef ds:uri="b4da6c1f-99d1-4f80-a60a-7b0e18d97522"/>
    <ds:schemaRef ds:uri="http://purl.org/dc/dcmitype/"/>
    <ds:schemaRef ds:uri="http://purl.org/dc/elements/1.1/"/>
    <ds:schemaRef ds:uri="a0ab252f-ab17-4755-8859-0b135b7bf22b"/>
    <ds:schemaRef ds:uri="http://schemas.openxmlformats.org/package/2006/metadata/core-properties"/>
  </ds:schemaRefs>
</ds:datastoreItem>
</file>

<file path=customXml/itemProps2.xml><?xml version="1.0" encoding="utf-8"?>
<ds:datastoreItem xmlns:ds="http://schemas.openxmlformats.org/officeDocument/2006/customXml" ds:itemID="{86F53C05-8002-45E5-8D12-08BFA21D3C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da6c1f-99d1-4f80-a60a-7b0e18d97522"/>
    <ds:schemaRef ds:uri="a0ab252f-ab17-4755-8859-0b135b7bf2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D8586C-7A3A-4EB5-9CBB-2C403E397FF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2026-07-16T23:36:12Z</dcterms:created>
  <dcterms:modified xsi:type="dcterms:W3CDTF">2026-07-16T23:36:13Z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y fmtid="{D5CDD505-2E9C-101B-9397-08002B2CF9AE}" pid="9" name="ContentTypeId">
    <vt:lpwstr>0x010100B94D2B6B9234654BB73E40D9DEA21237</vt:lpwstr>
  </property>
  <property fmtid="{D5CDD505-2E9C-101B-9397-08002B2CF9AE}" pid="10" name="MediaServiceImageTags">
    <vt:lpwstr/>
  </property>
</Properties>
</file>