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2"/>
  <c r="U60" i="94" s="1"/>
  <c r="AL31" i="81"/>
  <c r="S60" i="94" s="1"/>
  <c r="AL31" i="79"/>
  <c r="R60" i="94" s="1"/>
  <c r="AL31" i="89"/>
  <c r="Q60" i="94" s="1"/>
  <c r="AL31" i="88"/>
  <c r="P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AL31" i="86" s="1"/>
  <c r="N60" i="94" s="1"/>
  <c r="T49" i="94"/>
  <c r="S42" i="94"/>
  <c r="S41" i="94" s="1"/>
  <c r="S19" i="94" s="1"/>
  <c r="U42" i="94"/>
  <c r="U41" i="94" s="1"/>
  <c r="U19" i="94" s="1"/>
  <c r="M42" i="94"/>
  <c r="M41" i="94" s="1"/>
  <c r="M19" i="94" s="1"/>
  <c r="I42" i="94"/>
  <c r="I41" i="94" s="1"/>
  <c r="I19" i="94" s="1"/>
  <c r="AL27" i="84"/>
  <c r="AA25" i="94"/>
  <c r="AL27" i="89"/>
  <c r="AL27" i="79"/>
  <c r="R47" i="94" s="1"/>
  <c r="AL27" i="85"/>
  <c r="AL31" i="85" s="1"/>
  <c r="M60" i="94" s="1"/>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L31" i="87" s="1"/>
  <c r="O60" i="94" s="1"/>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AL31" i="80"/>
  <c r="V60" i="94" s="1"/>
  <c r="H29" i="84"/>
  <c r="AL31" i="84"/>
  <c r="T60" i="94" s="1"/>
  <c r="V47" i="94"/>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<sst xmlns="http://schemas.openxmlformats.org/spreadsheetml/2006/main" count="3304" uniqueCount="470">
  <si>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</si>
  <si>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</si>
  <si>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</si>
  <si>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</si>
  <si>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</si>
  <si>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</si>
  <si>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</si>
  <si>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</si>
  <si>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</si>
  <si>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</si>
  <si>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</si>
  <si>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</si>
  <si>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</si>
  <si>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</si>
  <si>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</si>
  <si>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</si>
  <si>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</si>
  <si>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</si>
  <si>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</si>
  <si>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</si>
  <si>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</si>
  <si>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</si>
  <si>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</si>
  <si>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</si>
  <si>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</si>
  <si>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</si>
  <si>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</si>
  <si>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</si>
  <si>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</si>
  <si>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</si>
  <si>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</si>
  <si>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</si>
  <si>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</si>
  <si>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</si>
  <si>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</si>
  <si>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</si>
  <si>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</si>
  <si>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</si>
  <si>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</si>
  <si>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</si>
  <si>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</si>
  <si>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</si>
  <si>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</si>
  <si>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</si>
  <si>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</si>
  <si>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</si>
  <si>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</si>
  <si>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</si>
  <si>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</si>
  <si>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</si>
  <si>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</si>
  <si>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</si>
  <si>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</si>
  <si>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</si>
  <si>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</si>
  <si>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</si>
  <si>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</si>
  <si>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</si>
  <si>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</si>
  <si>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</si>
  <si>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</si>
  <si>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</si>
  <si>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</si>
  <si>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</si>
  <si>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</si>
  <si>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</si>
  <si>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</si>
  <si>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</si>
  <si>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</si>
  <si>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</si>
  <si>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</si>
  <si>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</si>
  <si>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</si>
  <si>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</si>
  <si>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</si>
  <si>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</si>
  <si>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</si>
  <si>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</si>
  <si>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</si>
  <si>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</si>
  <si>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</si>
  <si>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</si>
  <si>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</si>
  <si>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</si>
  <si>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</si>
  <si>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</si>
  <si>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</si>
  <si>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</si>
  <si>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</si>
  <si>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</si>
  <si>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</si>
  <si>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</si>
  <si>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</si>
  <si>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</si>
  <si>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</si>
  <si>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</si>
  <si>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</si>
  <si>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</si>
  <si>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</si>
  <si>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</si>
  <si>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</si>
  <si>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</si>
  <si>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</si>
  <si>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</si>
  <si>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</si>
  <si>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</si>
  <si>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</si>
  <si>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</si>
  <si>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</si>
  <si>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</si>
  <si>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</si>
  <si>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</si>
  <si>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</si>
  <si>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</si>
  <si>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</si>
  <si>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</si>
  <si>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</si>
  <si>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</si>
  <si>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</si>
  <si>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</si>
  <si>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</si>
  <si>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</si>
  <si>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</si>
  <si>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</si>
  <si>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</si>
  <si>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</si>
  <si>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</si>
  <si>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</si>
  <si>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</si>
  <si>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</si>
  <si>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</si>
  <si>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</si>
  <si>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</si>
  <si>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</si>
  <si>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</si>
  <si>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</si>
  <si>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</si>
  <si>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</si>
  <si>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</si>
  <si>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</si>
  <si>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</si>
  <si>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</si>
  <si>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</si>
  <si>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</si>
  <si>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</si>
  <si>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</si>
  <si>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</si>
  <si>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</si>
  <si>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</si>
  <si>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</si>
  <si>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</si>
  <si>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</si>
  <si>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</si>
  <si>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</si>
  <si>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</si>
  <si>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</si>
  <si>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</si>
  <si>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</si>
  <si>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</si>
  <si>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</si>
  <si>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</si>
  <si>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</si>
  <si>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</si>
  <si>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</si>
  <si>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</si>
  <si>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</si>
  <si>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</si>
  <si>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</si>
  <si>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</si>
  <si>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</si>
  <si>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</si>
  <si>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</si>
  <si>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</si>
  <si>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</si>
  <si>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</si>
  <si>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</si>
  <si>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</si>
  <si>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</si>
  <si>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</si>
  <si>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</si>
  <si>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</si>
  <si>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</si>
  <si>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</si>
  <si>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</si>
  <si>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</si>
  <si>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</si>
  <si>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</si>
  <si>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</si>
  <si>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</si>
  <si>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</si>
  <si>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</si>
  <si>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</si>
  <si>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</si>
  <si>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</si>
  <si>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</si>
  <si>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</si>
  <si>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</si>
  <si>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</si>
  <si>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</si>
  <si>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</si>
  <si>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</si>
  <si>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</si>
  <si>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</si>
  <si>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</si>
  <si>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</si>
  <si>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</si>
  <si>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</si>
  <si>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</si>
  <si>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</si>
  <si>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</si>
  <si>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</si>
  <si>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</si>
  <si>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</si>
  <si>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</si>
  <si>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</si>
  <si>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</si>
  <si>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</si>
  <si>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</si>
  <si>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</si>
  <si>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</si>
  <si>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</si>
  <si>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</si>
  <si>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</si>
  <si>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</si>
  <si>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</si>
  <si>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</si>
  <si>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</si>
  <si>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</si>
  <si>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</si>
  <si>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</si>
  <si>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</si>
  <si>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</si>
  <si>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</si>
  <si>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</si>
  <si>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</si>
  <si>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</si>
  <si>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</si>
  <si>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</si>
  <si>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</si>
  <si>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</si>
  <si>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</si>
  <si>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</si>
  <si>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</si>
  <si>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</si>
  <si>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</si>
  <si>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</si>
  <si>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</si>
  <si>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</si>
  <si>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</si>
  <si>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</si>
  <si>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</si>
  <si>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</si>
  <si>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</si>
  <si>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</si>
  <si>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</si>
  <si>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</si>
  <si>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</si>
  <si>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</si>
  <si>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</si>
  <si>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</si>
  <si>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</si>
  <si>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</si>
  <si>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</si>
  <si>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</si>
  <si>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</si>
  <si>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</si>
  <si>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</si>
  <si>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</si>
  <si>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</si>
  <si>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</si>
  <si>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</si>
  <si>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</si>
  <si>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</si>
  <si>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</si>
  <si>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</si>
  <si>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</si>
  <si>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</si>
  <si>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</si>
  <si>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</si>
  <si>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</si>
  <si>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</si>
  <si>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</si>
  <si>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</si>
  <si>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</si>
  <si>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</si>
  <si>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</si>
  <si>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</si>
  <si>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</si>
  <si>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</si>
  <si>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</si>
  <si>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</si>
  <si>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</si>
  <si>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</si>
  <si>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</si>
  <si>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</si>
  <si>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</si>
  <si>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</si>
  <si>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</si>
  <si>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</si>
  <si>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</si>
  <si>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</si>
  <si>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</si>
  <si>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</si>
  <si>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</si>
  <si>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</si>
  <si>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</si>
  <si>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</si>
  <si>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</si>
  <si>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</si>
  <si>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</si>
  <si>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</si>
  <si>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</si>
  <si>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</si>
  <si>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</si>
  <si>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</si>
  <si>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</si>
  <si>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</si>
  <si>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</si>
  <si>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</si>
  <si>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</si>
  <si>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</si>
  <si>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</si>
  <si>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</si>
  <si>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</si>
  <si>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</si>
  <si>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</si>
  <si>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</si>
  <si>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</si>
  <si>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</si>
  <si>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</si>
  <si>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</si>
  <si>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</si>
  <si>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</si>
  <si>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</si>
  <si>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</si>
  <si>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</si>
  <si>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</si>
  <si>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</si>
  <si>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</si>
  <si>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</si>
  <si>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</si>
  <si>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</si>
  <si>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</si>
  <si>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</si>
  <si>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</si>
  <si>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</si>
  <si>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</si>
  <si>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</si>
  <si>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</si>
  <si>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</si>
  <si>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</si>
  <si>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</si>
  <si>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</si>
  <si>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</si>
  <si>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</si>
  <si>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</si>
  <si>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</si>
  <si>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</si>
  <si>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</si>
  <si>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</si>
  <si>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</si>
  <si>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</si>
  <si>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</si>
  <si>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</si>
  <si>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</si>
  <si>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</si>
  <si>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</si>
  <si>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</si>
  <si>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</si>
  <si>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</si>
  <si>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</si>
  <si>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</si>
  <si>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</si>
  <si>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</si>
  <si>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</si>
  <si>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</si>
  <si>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</si>
  <si>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</si>
  <si>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</si>
  <si>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</si>
  <si>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</si>
  <si>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</si>
  <si>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</si>
  <si>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</si>
  <si>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</si>
  <si>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</si>
  <si>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</si>
  <si>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</si>
  <si>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</si>
  <si>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</si>
  <si>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</si>
  <si>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</si>
  <si>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</si>
  <si>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</si>
  <si>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</si>
  <si>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</si>
  <si>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</si>
  <si>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</si>
  <si>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</si>
  <si>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</si>
  <si>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</si>
  <si>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</si>
  <si>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</si>
  <si>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</si>
  <si>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</si>
  <si>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</si>
  <si>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</si>
  <si>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</si>
  <si>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</si>
  <si>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</si>
  <si>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</si>
  <si>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</si>
  <si>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</si>
  <si>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</si>
  <si>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</si>
  <si>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</si>
  <si>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</si>
  <si>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</si>
  <si>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</si>
  <si>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</si>
  <si>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</si>
  <si>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</si>
  <si>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</si>
  <si>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</si>
  <si>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</si>
  <si>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</si>
  <si>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</si>
  <si>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</si>
  <si>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</si>
  <si>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</si>
  <si>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</si>
  <si>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</si>
  <si>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</si>
  <si>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</si>
  <si>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</si>
  <si>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</si>
  <si>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</si>
  <si>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</si>
  <si>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</si>
  <si>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</si>
  <si>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</si>
  <si>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</si>
  <si>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</si>
  <si>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</si>
  <si>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</si>
  <si>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</si>
  <si>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</si>
  <si>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</si>
  <si>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</si>
  <si>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</si>
  <si>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</si>
  <si>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</si>
  <si>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</si>
  <si>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</si>
  <si>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</si>
  <si>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</si>
  <si>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</si>
  <si>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</si>
  <si>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</si>
  <si>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</si>
  <si>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</si>
  <si>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</si>
  <si>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</si>
  <si>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</si>
  <si>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7年 6月 24 日</t>
    <phoneticPr fontId="3"/>
  </si>
  <si>
    <t>埼玉県戸田市大字新曽1760番地の2</t>
    <phoneticPr fontId="3"/>
  </si>
  <si>
    <t>積水ハウス建設東京株式会社　　　　　　　　　　　                         代表取締役　三浦　淳一</t>
    <phoneticPr fontId="3"/>
  </si>
  <si>
    <t>048-434-0111</t>
    <phoneticPr fontId="3"/>
  </si>
  <si>
    <t>積水ハウス建設東京株式会社</t>
    <phoneticPr fontId="3"/>
  </si>
  <si>
    <t>総合工事業</t>
    <rPh sb="0" eb="2">
      <t>ソウゴウ</t>
    </rPh>
    <rPh sb="2" eb="5">
      <t>コウジギョウ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</si>
</sst>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49" zoomScaleNormal="100" zoomScaleSheetLayoutView="100" workbookViewId="0">
      <selection activeCell="C31" sqref="C31:O32"/>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463</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464</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41</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465</v>
      </c>
      <c r="K39" s="599"/>
      <c r="L39" s="600"/>
      <c r="M39" s="600"/>
      <c r="N39" s="600"/>
      <c r="O39" s="601"/>
      <c r="Q39" s="24"/>
      <c r="R39" s="99"/>
    </row>
    <row r="40" spans="1:19" ht="26.25" customHeight="1">
      <c r="C40" s="88"/>
      <c r="D40" s="28"/>
      <c r="E40" s="28"/>
      <c r="F40" s="28"/>
      <c r="G40" s="28"/>
      <c r="H40" s="29" t="s">
        <v>7</v>
      </c>
      <c r="I40" s="29"/>
      <c r="J40" s="599" t="s">
        <v>466</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467</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468</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6021</v>
      </c>
      <c r="N48" s="615"/>
      <c r="O48" s="616"/>
    </row>
    <row r="49" spans="3:21" ht="18" customHeight="1">
      <c r="C49" s="593" t="s">
        <v>11</v>
      </c>
      <c r="D49" s="594"/>
      <c r="E49" s="595"/>
      <c r="F49" s="648" t="s">
        <v>465</v>
      </c>
      <c r="G49" s="649"/>
      <c r="H49" s="649"/>
      <c r="I49" s="649"/>
      <c r="J49" s="649"/>
      <c r="K49" s="649"/>
      <c r="L49" s="463" t="s">
        <v>172</v>
      </c>
      <c r="M49" s="466"/>
      <c r="N49" s="617" t="s">
        <v>467</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117</v>
      </c>
      <c r="G52" s="548"/>
      <c r="H52" s="548"/>
      <c r="I52" s="548"/>
      <c r="J52" s="36" t="s">
        <v>47</v>
      </c>
      <c r="K52" s="36"/>
      <c r="L52" s="549" t="s">
        <v>469</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v>56960</v>
      </c>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688</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1011.3</v>
      </c>
      <c r="I63" s="292" t="s">
        <v>4</v>
      </c>
      <c r="J63" s="571" t="s">
        <v>324</v>
      </c>
      <c r="K63" s="572"/>
      <c r="L63" s="573"/>
      <c r="M63" s="563">
        <f>+別紙!AA14</f>
        <v>1011.3</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f>+別紙!AA15</f>
        <v>568.40000000000009</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1011.3</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A21" zoomScaleNormal="100" workbookViewId="0">
      <selection activeCell="G31" sqref="G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積水ハウス建設東京株式会社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0.7</v>
      </c>
      <c r="E24" s="729"/>
      <c r="F24" s="729"/>
      <c r="G24" s="211" t="s">
        <v>198</v>
      </c>
      <c r="H24" s="707">
        <f>+F12</f>
        <v>0.1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0.1</v>
      </c>
      <c r="Q27" s="712"/>
      <c r="R27" s="712"/>
      <c r="S27" s="712"/>
      <c r="T27" s="54" t="s">
        <v>38</v>
      </c>
      <c r="U27" s="74"/>
      <c r="V27" s="74"/>
      <c r="Y27" s="72" t="s">
        <v>39</v>
      </c>
      <c r="Z27" s="75"/>
      <c r="AH27" s="63"/>
      <c r="AI27" s="63"/>
      <c r="AJ27" s="63"/>
      <c r="AK27" s="63"/>
      <c r="AL27" s="675">
        <f>+AH18+P27</f>
        <v>0.1</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0.7</v>
      </c>
      <c r="E29" s="729"/>
      <c r="F29" s="729"/>
      <c r="G29" s="211" t="s">
        <v>198</v>
      </c>
      <c r="H29" s="707">
        <f>+AL27</f>
        <v>0.1</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0.7</v>
      </c>
      <c r="E30" s="729"/>
      <c r="F30" s="729"/>
      <c r="G30" s="211" t="s">
        <v>198</v>
      </c>
      <c r="H30" s="707">
        <f>+AL30</f>
        <v>0.1</v>
      </c>
      <c r="I30" s="708"/>
      <c r="J30" s="211" t="s">
        <v>198</v>
      </c>
      <c r="M30" s="681"/>
      <c r="P30" s="66"/>
      <c r="R30" s="711">
        <f>+ROUND(AA28,1)+ROUND(AA29,1)+ROUND(AA30,1)</f>
        <v>0.1</v>
      </c>
      <c r="S30" s="712"/>
      <c r="T30" s="712"/>
      <c r="U30" s="712"/>
      <c r="V30" s="54" t="s">
        <v>16</v>
      </c>
      <c r="Y30" s="713" t="s">
        <v>186</v>
      </c>
      <c r="Z30" s="714"/>
      <c r="AA30" s="669"/>
      <c r="AB30" s="670"/>
      <c r="AC30" s="670"/>
      <c r="AD30" s="670"/>
      <c r="AE30" s="670"/>
      <c r="AF30" s="54" t="s">
        <v>13</v>
      </c>
      <c r="AL30" s="661">
        <v>0.1</v>
      </c>
      <c r="AM30" s="662"/>
      <c r="AN30" s="662"/>
      <c r="AO30" s="662"/>
      <c r="AP30" s="62" t="s">
        <v>13</v>
      </c>
      <c r="AS30" s="706"/>
      <c r="AT30" s="703"/>
      <c r="AU30" s="703"/>
      <c r="AV30" s="704"/>
      <c r="AW30" s="498"/>
    </row>
    <row r="31" spans="2:49" ht="27" customHeight="1" thickTop="1" thickBot="1">
      <c r="B31" s="740" t="s">
        <v>226</v>
      </c>
      <c r="C31" s="741"/>
      <c r="D31" s="729">
        <v>0.7</v>
      </c>
      <c r="E31" s="729"/>
      <c r="F31" s="729"/>
      <c r="G31" s="211" t="s">
        <v>198</v>
      </c>
      <c r="H31" s="707">
        <f>+AS24</f>
        <v>0.1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積水ハウス建設東京株式会社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積水ハウス建設東京株式会社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積水ハウス建設東京株式会社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21" zoomScaleNormal="100" workbookViewId="0">
      <selection activeCell="G31" sqref="G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積水ハウス建設東京株式会社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145.4</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71.5</v>
      </c>
      <c r="E24" s="729"/>
      <c r="F24" s="729"/>
      <c r="G24" s="211" t="s">
        <v>198</v>
      </c>
      <c r="H24" s="707">
        <f>+F12</f>
        <v>145.4</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145.4</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145.4</v>
      </c>
      <c r="Q27" s="712"/>
      <c r="R27" s="712"/>
      <c r="S27" s="712"/>
      <c r="T27" s="54" t="s">
        <v>38</v>
      </c>
      <c r="U27" s="74"/>
      <c r="V27" s="74"/>
      <c r="Y27" s="72" t="s">
        <v>39</v>
      </c>
      <c r="Z27" s="75"/>
      <c r="AH27" s="63"/>
      <c r="AI27" s="63"/>
      <c r="AJ27" s="63"/>
      <c r="AK27" s="63"/>
      <c r="AL27" s="675">
        <f>+AH18+P27</f>
        <v>145.4</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145.4</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71.5</v>
      </c>
      <c r="E29" s="729"/>
      <c r="F29" s="729"/>
      <c r="G29" s="211" t="s">
        <v>198</v>
      </c>
      <c r="H29" s="707">
        <f>+AL27</f>
        <v>145.4</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3.4</v>
      </c>
      <c r="E30" s="729"/>
      <c r="F30" s="729"/>
      <c r="G30" s="211" t="s">
        <v>198</v>
      </c>
      <c r="H30" s="707">
        <f>+AL30</f>
        <v>0.2</v>
      </c>
      <c r="I30" s="708"/>
      <c r="J30" s="211" t="s">
        <v>198</v>
      </c>
      <c r="M30" s="681"/>
      <c r="P30" s="66"/>
      <c r="R30" s="711">
        <f>+ROUND(AA28,1)+ROUND(AA29,1)+ROUND(AA30,1)</f>
        <v>145.4</v>
      </c>
      <c r="S30" s="712"/>
      <c r="T30" s="712"/>
      <c r="U30" s="712"/>
      <c r="V30" s="54" t="s">
        <v>16</v>
      </c>
      <c r="Y30" s="713" t="s">
        <v>186</v>
      </c>
      <c r="Z30" s="714"/>
      <c r="AA30" s="669"/>
      <c r="AB30" s="670"/>
      <c r="AC30" s="670"/>
      <c r="AD30" s="670"/>
      <c r="AE30" s="670"/>
      <c r="AF30" s="54" t="s">
        <v>13</v>
      </c>
      <c r="AL30" s="661">
        <v>0.2</v>
      </c>
      <c r="AM30" s="662"/>
      <c r="AN30" s="662"/>
      <c r="AO30" s="662"/>
      <c r="AP30" s="62" t="s">
        <v>13</v>
      </c>
      <c r="AS30" s="706"/>
      <c r="AT30" s="703"/>
      <c r="AU30" s="703"/>
      <c r="AV30" s="704"/>
      <c r="AW30" s="498"/>
    </row>
    <row r="31" spans="2:49" ht="27" customHeight="1" thickTop="1" thickBot="1">
      <c r="B31" s="740" t="s">
        <v>226</v>
      </c>
      <c r="C31" s="741"/>
      <c r="D31" s="729">
        <v>71.5</v>
      </c>
      <c r="E31" s="729"/>
      <c r="F31" s="729"/>
      <c r="G31" s="211" t="s">
        <v>198</v>
      </c>
      <c r="H31" s="707">
        <f>+AS24</f>
        <v>145.4</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23" zoomScaleNormal="100" workbookViewId="0">
      <selection activeCell="AL30" sqref="AL30:AO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積水ハウス建設東京株式会社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236.6</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219</v>
      </c>
      <c r="E24" s="729"/>
      <c r="F24" s="729"/>
      <c r="G24" s="211" t="s">
        <v>198</v>
      </c>
      <c r="H24" s="707">
        <f>+F12</f>
        <v>236.6</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236.6</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236.6</v>
      </c>
      <c r="Q27" s="712"/>
      <c r="R27" s="712"/>
      <c r="S27" s="712"/>
      <c r="T27" s="54" t="s">
        <v>38</v>
      </c>
      <c r="U27" s="74"/>
      <c r="V27" s="74"/>
      <c r="Y27" s="72" t="s">
        <v>39</v>
      </c>
      <c r="Z27" s="75"/>
      <c r="AH27" s="63"/>
      <c r="AI27" s="63"/>
      <c r="AJ27" s="63"/>
      <c r="AK27" s="63"/>
      <c r="AL27" s="675">
        <f>+AH18+P27</f>
        <v>236.6</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236.6</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219</v>
      </c>
      <c r="E29" s="729"/>
      <c r="F29" s="729"/>
      <c r="G29" s="211" t="s">
        <v>198</v>
      </c>
      <c r="H29" s="707">
        <f>+AL27</f>
        <v>236.6</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2</v>
      </c>
      <c r="E30" s="729"/>
      <c r="F30" s="729"/>
      <c r="G30" s="211" t="s">
        <v>198</v>
      </c>
      <c r="H30" s="707">
        <f>+AL30</f>
        <v>53.2</v>
      </c>
      <c r="I30" s="708"/>
      <c r="J30" s="211" t="s">
        <v>198</v>
      </c>
      <c r="M30" s="681"/>
      <c r="P30" s="66"/>
      <c r="R30" s="711">
        <f>+ROUND(AA28,1)+ROUND(AA29,1)+ROUND(AA30,1)</f>
        <v>236.6</v>
      </c>
      <c r="S30" s="712"/>
      <c r="T30" s="712"/>
      <c r="U30" s="712"/>
      <c r="V30" s="54" t="s">
        <v>16</v>
      </c>
      <c r="Y30" s="713" t="s">
        <v>186</v>
      </c>
      <c r="Z30" s="714"/>
      <c r="AA30" s="669"/>
      <c r="AB30" s="670"/>
      <c r="AC30" s="670"/>
      <c r="AD30" s="670"/>
      <c r="AE30" s="670"/>
      <c r="AF30" s="54" t="s">
        <v>13</v>
      </c>
      <c r="AL30" s="661">
        <v>53.2</v>
      </c>
      <c r="AM30" s="662"/>
      <c r="AN30" s="662"/>
      <c r="AO30" s="662"/>
      <c r="AP30" s="62" t="s">
        <v>13</v>
      </c>
      <c r="AS30" s="706"/>
      <c r="AT30" s="703"/>
      <c r="AU30" s="703"/>
      <c r="AV30" s="704"/>
      <c r="AW30" s="498"/>
    </row>
    <row r="31" spans="2:49" ht="27" customHeight="1" thickTop="1" thickBot="1">
      <c r="B31" s="740" t="s">
        <v>226</v>
      </c>
      <c r="C31" s="741"/>
      <c r="D31" s="729">
        <v>219</v>
      </c>
      <c r="E31" s="729"/>
      <c r="F31" s="729"/>
      <c r="G31" s="211" t="s">
        <v>198</v>
      </c>
      <c r="H31" s="707">
        <f>+AS24</f>
        <v>236.6</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積水ハウス建設東京株式会社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9" zoomScaleNormal="100" workbookViewId="0">
      <selection activeCell="AH28" sqref="AH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積水ハウス建設東京株式会社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165.1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39.200000000000003</v>
      </c>
      <c r="E24" s="729"/>
      <c r="F24" s="729"/>
      <c r="G24" s="211" t="s">
        <v>198</v>
      </c>
      <c r="H24" s="707">
        <f>+F12</f>
        <v>165.1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165.1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165.1</v>
      </c>
      <c r="Q27" s="712"/>
      <c r="R27" s="712"/>
      <c r="S27" s="712"/>
      <c r="T27" s="54" t="s">
        <v>38</v>
      </c>
      <c r="U27" s="74"/>
      <c r="V27" s="74"/>
      <c r="Y27" s="72" t="s">
        <v>39</v>
      </c>
      <c r="Z27" s="75"/>
      <c r="AH27" s="63"/>
      <c r="AI27" s="63"/>
      <c r="AJ27" s="63"/>
      <c r="AK27" s="63"/>
      <c r="AL27" s="675">
        <f>+AH18+P27</f>
        <v>165.1</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165.1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39.200000000000003</v>
      </c>
      <c r="E29" s="729"/>
      <c r="F29" s="729"/>
      <c r="G29" s="211" t="s">
        <v>198</v>
      </c>
      <c r="H29" s="707">
        <f>+AL27</f>
        <v>165.1</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29.6</v>
      </c>
      <c r="E30" s="729"/>
      <c r="F30" s="729"/>
      <c r="G30" s="211" t="s">
        <v>198</v>
      </c>
      <c r="H30" s="707">
        <f>+AL30</f>
        <v>116.2</v>
      </c>
      <c r="I30" s="708"/>
      <c r="J30" s="211" t="s">
        <v>198</v>
      </c>
      <c r="M30" s="681"/>
      <c r="P30" s="66"/>
      <c r="R30" s="711">
        <f>+ROUND(AA28,1)+ROUND(AA29,1)+ROUND(AA30,1)</f>
        <v>165.1</v>
      </c>
      <c r="S30" s="712"/>
      <c r="T30" s="712"/>
      <c r="U30" s="712"/>
      <c r="V30" s="54" t="s">
        <v>16</v>
      </c>
      <c r="Y30" s="713" t="s">
        <v>186</v>
      </c>
      <c r="Z30" s="714"/>
      <c r="AA30" s="669"/>
      <c r="AB30" s="670"/>
      <c r="AC30" s="670"/>
      <c r="AD30" s="670"/>
      <c r="AE30" s="670"/>
      <c r="AF30" s="54" t="s">
        <v>13</v>
      </c>
      <c r="AL30" s="661">
        <v>116.2</v>
      </c>
      <c r="AM30" s="662"/>
      <c r="AN30" s="662"/>
      <c r="AO30" s="662"/>
      <c r="AP30" s="62" t="s">
        <v>13</v>
      </c>
      <c r="AS30" s="706"/>
      <c r="AT30" s="703"/>
      <c r="AU30" s="703"/>
      <c r="AV30" s="704"/>
      <c r="AW30" s="498"/>
    </row>
    <row r="31" spans="2:49" ht="27" customHeight="1" thickTop="1" thickBot="1">
      <c r="B31" s="740" t="s">
        <v>226</v>
      </c>
      <c r="C31" s="741"/>
      <c r="D31" s="729">
        <v>39.200000000000003</v>
      </c>
      <c r="E31" s="729"/>
      <c r="F31" s="729"/>
      <c r="G31" s="211" t="s">
        <v>198</v>
      </c>
      <c r="H31" s="707">
        <f>+AS24</f>
        <v>165.1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積水ハウス建設東京株式会社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積水ハウス建設東京株式会社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8" zoomScaleNormal="100" workbookViewId="0">
      <selection activeCell="AA28" sqref="AA28:AE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積水ハウス建設東京株式会社</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積水ハウス建設東京株式会社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9" zoomScaleNormal="100" workbookViewId="0">
      <selection activeCell="G31" sqref="G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積水ハウス建設東京株式会社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606.70000000000005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389.3</v>
      </c>
      <c r="E24" s="729"/>
      <c r="F24" s="729"/>
      <c r="G24" s="211" t="s">
        <v>198</v>
      </c>
      <c r="H24" s="707">
        <f>+F12</f>
        <v>606.70000000000005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606.70000000000005</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606.70000000000005</v>
      </c>
      <c r="Q27" s="712"/>
      <c r="R27" s="712"/>
      <c r="S27" s="712"/>
      <c r="T27" s="54" t="s">
        <v>38</v>
      </c>
      <c r="U27" s="74"/>
      <c r="V27" s="74"/>
      <c r="Y27" s="72" t="s">
        <v>39</v>
      </c>
      <c r="Z27" s="75"/>
      <c r="AH27" s="63"/>
      <c r="AI27" s="63"/>
      <c r="AJ27" s="63"/>
      <c r="AK27" s="63"/>
      <c r="AL27" s="675">
        <f>+AH18+P27</f>
        <v>606.70000000000005</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606.70000000000005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389.3</v>
      </c>
      <c r="E29" s="729"/>
      <c r="F29" s="729"/>
      <c r="G29" s="211" t="s">
        <v>198</v>
      </c>
      <c r="H29" s="707">
        <f>+AL27</f>
        <v>606.70000000000005</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276.60000000000002</v>
      </c>
      <c r="E30" s="729"/>
      <c r="F30" s="729"/>
      <c r="G30" s="211" t="s">
        <v>198</v>
      </c>
      <c r="H30" s="707">
        <f>+AL30</f>
        <v>321.60000000000002</v>
      </c>
      <c r="I30" s="708"/>
      <c r="J30" s="211" t="s">
        <v>198</v>
      </c>
      <c r="M30" s="681"/>
      <c r="P30" s="66"/>
      <c r="R30" s="711">
        <f>+ROUND(AA28,1)+ROUND(AA29,1)+ROUND(AA30,1)</f>
        <v>606.70000000000005</v>
      </c>
      <c r="S30" s="712"/>
      <c r="T30" s="712"/>
      <c r="U30" s="712"/>
      <c r="V30" s="54" t="s">
        <v>16</v>
      </c>
      <c r="Y30" s="713" t="s">
        <v>186</v>
      </c>
      <c r="Z30" s="714"/>
      <c r="AA30" s="669"/>
      <c r="AB30" s="670"/>
      <c r="AC30" s="670"/>
      <c r="AD30" s="670"/>
      <c r="AE30" s="670"/>
      <c r="AF30" s="54" t="s">
        <v>13</v>
      </c>
      <c r="AL30" s="661">
        <v>321.60000000000002</v>
      </c>
      <c r="AM30" s="662"/>
      <c r="AN30" s="662"/>
      <c r="AO30" s="662"/>
      <c r="AP30" s="62" t="s">
        <v>13</v>
      </c>
      <c r="AS30" s="706"/>
      <c r="AT30" s="703"/>
      <c r="AU30" s="703"/>
      <c r="AV30" s="704"/>
      <c r="AW30" s="498"/>
    </row>
    <row r="31" spans="2:49" ht="27" customHeight="1" thickTop="1" thickBot="1">
      <c r="B31" s="740" t="s">
        <v>226</v>
      </c>
      <c r="C31" s="741"/>
      <c r="D31" s="729">
        <v>389.3</v>
      </c>
      <c r="E31" s="729"/>
      <c r="F31" s="729"/>
      <c r="G31" s="211" t="s">
        <v>198</v>
      </c>
      <c r="H31" s="707">
        <f>+AS24</f>
        <v>606.70000000000005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 zoomScale="70" zoomScaleNormal="70" workbookViewId="0">
      <selection activeCell="P33" sqref="P33"/>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積水ハウス建設東京株式会社</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13.1</v>
      </c>
      <c r="M9" s="392">
        <f>IF(OR(ｷ.紙くず!D24&gt;0,ｷ.紙くず!D24&lt;0),ｷ.紙くず!D24,IF(M$19&gt;0,"0",0))</f>
        <v>0.2</v>
      </c>
      <c r="N9" s="392">
        <f>IF(OR(ｸ.木くず!D24&gt;0,ｸ.木くず!D24&lt;0),ｸ.木くず!D24,IF(N$19&gt;0,"0",0))</f>
        <v>278.3</v>
      </c>
      <c r="O9" s="392">
        <f>IF(OR(ｹ.繊維くず!D24&gt;0,ｹ.繊維くず!D24&lt;0),ｹ.繊維くず!D24,IF(O$19&gt;0,"0",0))</f>
        <v>0.7</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71.5</v>
      </c>
      <c r="T9" s="392">
        <f>IF(OR(ｾ.ｶﾞﾗｽ･ｺﾝｸﾘ･陶磁器くず!D24&gt;0,ｾ.ｶﾞﾗｽ･ｺﾝｸﾘ･陶磁器くず!D24&lt;0),ｾ.ｶﾞﾗｽ･ｺﾝｸﾘ･陶磁器くず!D24,IF(T$19&gt;0,"0",0))</f>
        <v>219</v>
      </c>
      <c r="U9" s="392">
        <f>IF(OR(ｿ.鉱さい!D24&gt;0,ｿ.鉱さい!D24&lt;0),ｿ.鉱さい!D24,IF(U$19&gt;0,"0",0))</f>
        <v>0</v>
      </c>
      <c r="V9" s="392">
        <f>IF(OR(ﾀ.がれき類!D24&gt;0,ﾀ.がれき類!D24&lt;0),ﾀ.がれき類!D24,IF(V$19&gt;0,"0",0))</f>
        <v>39.200000000000003</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389.3</v>
      </c>
      <c r="AA9" s="394">
        <f>IF(SUM(G9:Z9)&gt;0,SUM(G9:Z9),IF(AA$19&gt;0,"0",0))</f>
        <v>1011.3</v>
      </c>
    </row>
    <row r="10" spans="2:27" ht="20.45" customHeight="1">
      <c r="B10" s="184" t="s">
        <v>352</v>
      </c>
      <c r="C10" s="822" t="s">
        <v>320</v>
      </c>
      <c r="D10" s="822"/>
      <c r="E10" s="822"/>
      <c r="F10" s="823"/>
      <c r="G10" s="395">
        <f>IF(OR(ｱ.燃え殻!D25&gt;0,ｱ.燃え殻!D25&lt;0),ｱ.燃え殻!D25,IF(G$19&gt;0,"0",0))</f>
        <v>0</v>
      </c>
      <c r="H10" s="395">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t="str">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t="str">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t="str">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f>IF(OR(ｱ.燃え殻!D28&gt;0,ｱ.燃え殻!D28&lt;0),ｱ.燃え殻!D28,IF(G$19&gt;0,"0",0))</f>
        <v>0</v>
      </c>
      <c r="H13" s="398">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t="str">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13.1</v>
      </c>
      <c r="M14" s="398">
        <f>IF(OR(ｷ.紙くず!D29&gt;0,ｷ.紙くず!D29&lt;0),ｷ.紙くず!D29,IF(M$19&gt;0,"0",0))</f>
        <v>0.2</v>
      </c>
      <c r="N14" s="398">
        <f>IF(OR(ｸ.木くず!D29&gt;0,ｸ.木くず!D29&lt;0),ｸ.木くず!D29,IF(N$19&gt;0,"0",0))</f>
        <v>278.3</v>
      </c>
      <c r="O14" s="398">
        <f>IF(OR(ｹ.繊維くず!D29&gt;0,ｹ.繊維くず!D29&lt;0),ｹ.繊維くず!D29,IF(O$19&gt;0,"0",0))</f>
        <v>0.7</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71.5</v>
      </c>
      <c r="T14" s="398">
        <f>IF(OR(ｾ.ｶﾞﾗｽ･ｺﾝｸﾘ･陶磁器くず!D29&gt;0,ｾ.ｶﾞﾗｽ･ｺﾝｸﾘ･陶磁器くず!D29&lt;0),ｾ.ｶﾞﾗｽ･ｺﾝｸﾘ･陶磁器くず!D29,IF(T$19&gt;0,"0",0))</f>
        <v>219</v>
      </c>
      <c r="U14" s="398">
        <f>IF(OR(ｿ.鉱さい!D29&gt;0,ｿ.鉱さい!D29&lt;0),ｿ.鉱さい!D29,IF(U$19&gt;0,"0",0))</f>
        <v>0</v>
      </c>
      <c r="V14" s="398">
        <f>IF(OR(ﾀ.がれき類!D29&gt;0,ﾀ.がれき類!D29&lt;0),ﾀ.がれき類!D29,IF(V$19&gt;0,"0",0))</f>
        <v>39.200000000000003</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389.3</v>
      </c>
      <c r="AA14" s="400">
        <f t="shared" si="0"/>
        <v>1011.3</v>
      </c>
    </row>
    <row r="15" spans="2:27" ht="20.45" customHeight="1">
      <c r="B15" s="184" t="s">
        <v>244</v>
      </c>
      <c r="C15" s="824" t="s">
        <v>242</v>
      </c>
      <c r="D15" s="824"/>
      <c r="E15" s="824"/>
      <c r="F15" s="805"/>
      <c r="G15" s="398">
        <f>IF(OR(ｱ.燃え殻!D30&gt;0,ｱ.燃え殻!D30&lt;0),ｱ.燃え殻!D30,IF(G$19&gt;0,"0",0))</f>
        <v>0</v>
      </c>
      <c r="H15" s="398">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2.1</v>
      </c>
      <c r="M15" s="398">
        <f>IF(OR(ｷ.紙くず!D30&gt;0,ｷ.紙くず!D30&lt;0),ｷ.紙くず!D30,IF(M$19&gt;0,"0",0))</f>
        <v>0.2</v>
      </c>
      <c r="N15" s="398">
        <f>IF(OR(ｸ.木くず!D30&gt;0,ｸ.木くず!D30&lt;0),ｸ.木くず!D30,IF(N$19&gt;0,"0",0))</f>
        <v>253.8</v>
      </c>
      <c r="O15" s="398">
        <f>IF(OR(ｹ.繊維くず!D30&gt;0,ｹ.繊維くず!D30&lt;0),ｹ.繊維くず!D30,IF(O$19&gt;0,"0",0))</f>
        <v>0.7</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3.4</v>
      </c>
      <c r="T15" s="398">
        <f>IF(OR(ｾ.ｶﾞﾗｽ･ｺﾝｸﾘ･陶磁器くず!D30&gt;0,ｾ.ｶﾞﾗｽ･ｺﾝｸﾘ･陶磁器くず!D30&lt;0),ｾ.ｶﾞﾗｽ･ｺﾝｸﾘ･陶磁器くず!D30,IF(T$19&gt;0,"0",0))</f>
        <v>2</v>
      </c>
      <c r="U15" s="398">
        <f>IF(OR(ｿ.鉱さい!D30&gt;0,ｿ.鉱さい!D30&lt;0),ｿ.鉱さい!D30,IF(U$19&gt;0,"0",0))</f>
        <v>0</v>
      </c>
      <c r="V15" s="398">
        <f>IF(OR(ﾀ.がれき類!D30&gt;0,ﾀ.がれき類!D30&lt;0),ﾀ.がれき類!D30,IF(V$19&gt;0,"0",0))</f>
        <v>29.6</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276.60000000000002</v>
      </c>
      <c r="AA15" s="400">
        <f t="shared" si="0"/>
        <v>568.40000000000009</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13.1</v>
      </c>
      <c r="M16" s="398">
        <f>IF(OR(ｷ.紙くず!D31&gt;0,ｷ.紙くず!D31&lt;0),ｷ.紙くず!D31,IF(M$19&gt;0,"0",0))</f>
        <v>0.2</v>
      </c>
      <c r="N16" s="398">
        <f>IF(OR(ｸ.木くず!D31&gt;0,ｸ.木くず!D31&lt;0),ｸ.木くず!D31,IF(N$19&gt;0,"0",0))</f>
        <v>278.3</v>
      </c>
      <c r="O16" s="398">
        <f>IF(OR(ｹ.繊維くず!D31&gt;0,ｹ.繊維くず!D31&lt;0),ｹ.繊維くず!D31,IF(O$19&gt;0,"0",0))</f>
        <v>0.7</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71.5</v>
      </c>
      <c r="T16" s="398">
        <f>IF(OR(ｾ.ｶﾞﾗｽ･ｺﾝｸﾘ･陶磁器くず!D31&gt;0,ｾ.ｶﾞﾗｽ･ｺﾝｸﾘ･陶磁器くず!D31&lt;0),ｾ.ｶﾞﾗｽ･ｺﾝｸﾘ･陶磁器くず!D31,IF(T$19&gt;0,"0",0))</f>
        <v>219</v>
      </c>
      <c r="U16" s="398">
        <f>IF(OR(ｿ.鉱さい!D31&gt;0,ｿ.鉱さい!D31&lt;0),ｿ.鉱さい!D31,IF(U$19&gt;0,"0",0))</f>
        <v>0</v>
      </c>
      <c r="V16" s="398">
        <f>IF(OR(ﾀ.がれき類!D31&gt;0,ﾀ.がれき類!D31&lt;0),ﾀ.がれき類!D31,IF(V$19&gt;0,"0",0))</f>
        <v>39.200000000000003</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389.3</v>
      </c>
      <c r="AA16" s="400">
        <f t="shared" si="0"/>
        <v>1011.3</v>
      </c>
    </row>
    <row r="17" spans="2:27" ht="20.45" customHeight="1">
      <c r="B17" s="184"/>
      <c r="C17" s="824" t="s">
        <v>428</v>
      </c>
      <c r="D17" s="824"/>
      <c r="E17" s="824"/>
      <c r="F17" s="805"/>
      <c r="G17" s="398">
        <f>IF(OR(ｱ.燃え殻!D32&gt;0,ｱ.燃え殻!D32&lt;0),ｱ.燃え殻!D32,IF(G$19&gt;0,"0",0))</f>
        <v>0</v>
      </c>
      <c r="H17" s="398">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t="str">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t="str">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0</v>
      </c>
      <c r="I19" s="404">
        <f t="shared" si="1"/>
        <v>0</v>
      </c>
      <c r="J19" s="404">
        <f t="shared" si="1"/>
        <v>0</v>
      </c>
      <c r="K19" s="404">
        <f t="shared" si="1"/>
        <v>0</v>
      </c>
      <c r="L19" s="404">
        <f t="shared" si="1"/>
        <v>27.2</v>
      </c>
      <c r="M19" s="404">
        <f t="shared" si="1"/>
        <v>0.7</v>
      </c>
      <c r="N19" s="404">
        <f t="shared" si="1"/>
        <v>151.19999999999999</v>
      </c>
      <c r="O19" s="404">
        <f t="shared" si="1"/>
        <v>0.1</v>
      </c>
      <c r="P19" s="404">
        <f t="shared" si="1"/>
        <v>0</v>
      </c>
      <c r="Q19" s="404">
        <f t="shared" si="1"/>
        <v>0</v>
      </c>
      <c r="R19" s="404">
        <f t="shared" si="1"/>
        <v>0</v>
      </c>
      <c r="S19" s="404">
        <f t="shared" si="1"/>
        <v>145.4</v>
      </c>
      <c r="T19" s="404">
        <f t="shared" si="1"/>
        <v>236.6</v>
      </c>
      <c r="U19" s="404">
        <f t="shared" si="1"/>
        <v>0</v>
      </c>
      <c r="V19" s="404">
        <f t="shared" si="1"/>
        <v>165.1</v>
      </c>
      <c r="W19" s="404">
        <f t="shared" si="1"/>
        <v>0</v>
      </c>
      <c r="X19" s="404">
        <f t="shared" si="1"/>
        <v>0</v>
      </c>
      <c r="Y19" s="404">
        <f t="shared" si="1"/>
        <v>0</v>
      </c>
      <c r="Z19" s="405">
        <f t="shared" si="1"/>
        <v>606.70000000000005</v>
      </c>
      <c r="AA19" s="406">
        <f t="shared" ref="AA19:AA25" si="2">SUM(G19:Z19)</f>
        <v>1333</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0</v>
      </c>
      <c r="I41" s="440">
        <f t="shared" si="8"/>
        <v>0</v>
      </c>
      <c r="J41" s="440">
        <f t="shared" si="8"/>
        <v>0</v>
      </c>
      <c r="K41" s="440">
        <f t="shared" si="8"/>
        <v>0</v>
      </c>
      <c r="L41" s="440">
        <f t="shared" si="8"/>
        <v>27.2</v>
      </c>
      <c r="M41" s="440">
        <f t="shared" si="8"/>
        <v>0.7</v>
      </c>
      <c r="N41" s="440">
        <f t="shared" si="8"/>
        <v>151.19999999999999</v>
      </c>
      <c r="O41" s="440">
        <f t="shared" si="8"/>
        <v>0.1</v>
      </c>
      <c r="P41" s="440">
        <f t="shared" si="8"/>
        <v>0</v>
      </c>
      <c r="Q41" s="440">
        <f t="shared" si="8"/>
        <v>0</v>
      </c>
      <c r="R41" s="440">
        <f t="shared" si="8"/>
        <v>0</v>
      </c>
      <c r="S41" s="440">
        <f t="shared" si="8"/>
        <v>145.4</v>
      </c>
      <c r="T41" s="440">
        <f t="shared" si="8"/>
        <v>236.6</v>
      </c>
      <c r="U41" s="440">
        <f t="shared" si="8"/>
        <v>0</v>
      </c>
      <c r="V41" s="440">
        <f t="shared" si="8"/>
        <v>165.1</v>
      </c>
      <c r="W41" s="440">
        <f t="shared" si="8"/>
        <v>0</v>
      </c>
      <c r="X41" s="440">
        <f t="shared" si="8"/>
        <v>0</v>
      </c>
      <c r="Y41" s="440">
        <f t="shared" si="8"/>
        <v>0</v>
      </c>
      <c r="Z41" s="441">
        <f t="shared" si="8"/>
        <v>606.70000000000005</v>
      </c>
      <c r="AA41" s="442">
        <f t="shared" si="4"/>
        <v>1333</v>
      </c>
    </row>
    <row r="42" spans="2:27" ht="20.45" customHeight="1">
      <c r="B42" s="182"/>
      <c r="C42" s="791"/>
      <c r="D42" s="224"/>
      <c r="E42" s="222" t="s">
        <v>262</v>
      </c>
      <c r="F42" s="461"/>
      <c r="G42" s="431">
        <f t="shared" ref="G42:Z42" si="9">SUM(G43:G45)</f>
        <v>0</v>
      </c>
      <c r="H42" s="431">
        <f t="shared" si="9"/>
        <v>0</v>
      </c>
      <c r="I42" s="431">
        <f t="shared" si="9"/>
        <v>0</v>
      </c>
      <c r="J42" s="431">
        <f t="shared" si="9"/>
        <v>0</v>
      </c>
      <c r="K42" s="431">
        <f t="shared" si="9"/>
        <v>0</v>
      </c>
      <c r="L42" s="431">
        <f t="shared" si="9"/>
        <v>27.2</v>
      </c>
      <c r="M42" s="431">
        <f t="shared" si="9"/>
        <v>0.7</v>
      </c>
      <c r="N42" s="431">
        <f t="shared" si="9"/>
        <v>151.19999999999999</v>
      </c>
      <c r="O42" s="431">
        <f t="shared" si="9"/>
        <v>0.1</v>
      </c>
      <c r="P42" s="431">
        <f t="shared" si="9"/>
        <v>0</v>
      </c>
      <c r="Q42" s="431">
        <f t="shared" si="9"/>
        <v>0</v>
      </c>
      <c r="R42" s="431">
        <f t="shared" si="9"/>
        <v>0</v>
      </c>
      <c r="S42" s="431">
        <f t="shared" si="9"/>
        <v>145.4</v>
      </c>
      <c r="T42" s="431">
        <f t="shared" si="9"/>
        <v>236.6</v>
      </c>
      <c r="U42" s="431">
        <f t="shared" si="9"/>
        <v>0</v>
      </c>
      <c r="V42" s="431">
        <f t="shared" si="9"/>
        <v>165.1</v>
      </c>
      <c r="W42" s="431">
        <f t="shared" si="9"/>
        <v>0</v>
      </c>
      <c r="X42" s="431">
        <f t="shared" si="9"/>
        <v>0</v>
      </c>
      <c r="Y42" s="431">
        <f t="shared" si="9"/>
        <v>0</v>
      </c>
      <c r="Z42" s="432">
        <f t="shared" si="9"/>
        <v>606.70000000000005</v>
      </c>
      <c r="AA42" s="433">
        <f t="shared" si="4"/>
        <v>1333</v>
      </c>
    </row>
    <row r="43" spans="2:27" ht="20.45" customHeight="1">
      <c r="B43" s="182"/>
      <c r="C43" s="791"/>
      <c r="D43" s="225"/>
      <c r="E43" s="220"/>
      <c r="F43" s="218" t="s">
        <v>235</v>
      </c>
      <c r="G43" s="434">
        <f>+ｱ.燃え殻!$AA$28</f>
        <v>0</v>
      </c>
      <c r="H43" s="434">
        <f>+ｲ.汚泥!$AA$28</f>
        <v>0</v>
      </c>
      <c r="I43" s="434">
        <f>+ｳ.廃油!$AA$28</f>
        <v>0</v>
      </c>
      <c r="J43" s="434">
        <f>+ｴ.廃酸!$AA$28</f>
        <v>0</v>
      </c>
      <c r="K43" s="434">
        <f>+ｵ.廃ｱﾙｶﾘ!$AA$28</f>
        <v>0</v>
      </c>
      <c r="L43" s="434">
        <f>+ｶ.廃ﾌﾟﾗ類!$AA$28</f>
        <v>27.2</v>
      </c>
      <c r="M43" s="434">
        <f>+ｷ.紙くず!$AA$28</f>
        <v>0.7</v>
      </c>
      <c r="N43" s="434">
        <f>+ｸ.木くず!$AA$28</f>
        <v>151.19999999999999</v>
      </c>
      <c r="O43" s="434">
        <f>+ｹ.繊維くず!$AA$28</f>
        <v>0.1</v>
      </c>
      <c r="P43" s="434">
        <f>+ｺ.動植物性残さ!$AA$28</f>
        <v>0</v>
      </c>
      <c r="Q43" s="434">
        <f>+ｻ.動物系固形不要物!$AA$28</f>
        <v>0</v>
      </c>
      <c r="R43" s="434">
        <f>+ｼ.ｺﾞﾑくず!$AA$28</f>
        <v>0</v>
      </c>
      <c r="S43" s="434">
        <f>+ｽ.金属くず!$AA$28</f>
        <v>145.4</v>
      </c>
      <c r="T43" s="434">
        <f>+ｾ.ｶﾞﾗｽ･ｺﾝｸﾘ･陶磁器くず!$AA$28</f>
        <v>236.6</v>
      </c>
      <c r="U43" s="434">
        <f>+ｿ.鉱さい!$AA$28</f>
        <v>0</v>
      </c>
      <c r="V43" s="434">
        <f>+ﾀ.がれき類!$AA$28</f>
        <v>165.1</v>
      </c>
      <c r="W43" s="434">
        <f>+ﾁ.動物のふん尿!$AA$28</f>
        <v>0</v>
      </c>
      <c r="X43" s="434">
        <f>+ﾂ.動物の死体!$AA$28</f>
        <v>0</v>
      </c>
      <c r="Y43" s="434">
        <f>+ﾃ.ばいじん!$AA$28</f>
        <v>0</v>
      </c>
      <c r="Z43" s="435">
        <f>+ﾄ.混合廃棄物その他!$AA$28</f>
        <v>606.70000000000005</v>
      </c>
      <c r="AA43" s="436">
        <f t="shared" si="4"/>
        <v>1333</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796" t="s">
        <v>294</v>
      </c>
      <c r="E47" s="796"/>
      <c r="F47" s="797"/>
      <c r="G47" s="443">
        <f>+ｱ.燃え殻!$AL$27</f>
        <v>0</v>
      </c>
      <c r="H47" s="443">
        <f>+ｲ.汚泥!$AL$27</f>
        <v>0</v>
      </c>
      <c r="I47" s="443">
        <f>+ｳ.廃油!$AL$27</f>
        <v>0</v>
      </c>
      <c r="J47" s="443">
        <f>+ｴ.廃酸!$AL$27</f>
        <v>0</v>
      </c>
      <c r="K47" s="443">
        <f>+ｵ.廃ｱﾙｶﾘ!$AL$27</f>
        <v>0</v>
      </c>
      <c r="L47" s="443">
        <f>+ｶ.廃ﾌﾟﾗ類!$AL$27</f>
        <v>27.2</v>
      </c>
      <c r="M47" s="443">
        <f>+ｷ.紙くず!$AL$27</f>
        <v>0.7</v>
      </c>
      <c r="N47" s="443">
        <f>+ｸ.木くず!$AL$27</f>
        <v>151.19999999999999</v>
      </c>
      <c r="O47" s="443">
        <f>+ｹ.繊維くず!$AL$27</f>
        <v>0.1</v>
      </c>
      <c r="P47" s="443">
        <f>+ｺ.動植物性残さ!$AL$27</f>
        <v>0</v>
      </c>
      <c r="Q47" s="443">
        <f>+ｻ.動物系固形不要物!$AL$27</f>
        <v>0</v>
      </c>
      <c r="R47" s="443">
        <f>+ｼ.ｺﾞﾑくず!$AL$27</f>
        <v>0</v>
      </c>
      <c r="S47" s="443">
        <f>+ｽ.金属くず!$AL$27</f>
        <v>145.4</v>
      </c>
      <c r="T47" s="443">
        <f>+ｾ.ｶﾞﾗｽ･ｺﾝｸﾘ･陶磁器くず!$AL$27</f>
        <v>236.6</v>
      </c>
      <c r="U47" s="443">
        <f>+ｿ.鉱さい!$AL$27</f>
        <v>0</v>
      </c>
      <c r="V47" s="443">
        <f>+ﾀ.がれき類!$AL$27</f>
        <v>165.1</v>
      </c>
      <c r="W47" s="443">
        <f>+ﾁ.動物のふん尿!$AL$27</f>
        <v>0</v>
      </c>
      <c r="X47" s="443">
        <f>+ﾂ.動物の死体!$AL$27</f>
        <v>0</v>
      </c>
      <c r="Y47" s="443">
        <f>+ﾃ.ばいじん!$AL$27</f>
        <v>0</v>
      </c>
      <c r="Z47" s="444">
        <f>+ﾄ.混合廃棄物その他!$AL$27</f>
        <v>606.70000000000005</v>
      </c>
      <c r="AA47" s="445">
        <f t="shared" si="4"/>
        <v>1333</v>
      </c>
    </row>
    <row r="48" spans="2:27" ht="20.45" customHeight="1">
      <c r="B48" s="182"/>
      <c r="C48" s="188"/>
      <c r="D48" s="187" t="s">
        <v>188</v>
      </c>
      <c r="E48" s="787" t="s">
        <v>238</v>
      </c>
      <c r="F48" s="788"/>
      <c r="G48" s="446">
        <f>+ｱ.燃え殻!$AL$30</f>
        <v>0</v>
      </c>
      <c r="H48" s="446">
        <f>+ｲ.汚泥!$AL$30</f>
        <v>0</v>
      </c>
      <c r="I48" s="446">
        <f>+ｳ.廃油!$AL$30</f>
        <v>0</v>
      </c>
      <c r="J48" s="446">
        <f>+ｴ.廃酸!$AL$30</f>
        <v>0</v>
      </c>
      <c r="K48" s="446">
        <f>+ｵ.廃ｱﾙｶﾘ!$AL$30</f>
        <v>0</v>
      </c>
      <c r="L48" s="446">
        <f>+ｶ.廃ﾌﾟﾗ類!$AL$30</f>
        <v>14.8</v>
      </c>
      <c r="M48" s="446">
        <f>+ｷ.紙くず!$AL$30</f>
        <v>0.7</v>
      </c>
      <c r="N48" s="446">
        <f>+ｸ.木くず!$AL$30</f>
        <v>93.4</v>
      </c>
      <c r="O48" s="446">
        <f>+ｹ.繊維くず!$AL$30</f>
        <v>0.1</v>
      </c>
      <c r="P48" s="446">
        <f>+ｺ.動植物性残さ!$AL$30</f>
        <v>0</v>
      </c>
      <c r="Q48" s="446">
        <f>+ｻ.動物系固形不要物!$AL$30</f>
        <v>0</v>
      </c>
      <c r="R48" s="446">
        <f>+ｼ.ｺﾞﾑくず!$AL$30</f>
        <v>0</v>
      </c>
      <c r="S48" s="446">
        <f>+ｽ.金属くず!$AL$30</f>
        <v>0.2</v>
      </c>
      <c r="T48" s="446">
        <f>+ｾ.ｶﾞﾗｽ･ｺﾝｸﾘ･陶磁器くず!$AL$30</f>
        <v>53.2</v>
      </c>
      <c r="U48" s="446">
        <f>+ｿ.鉱さい!$AL$30</f>
        <v>0</v>
      </c>
      <c r="V48" s="446">
        <f>+ﾀ.がれき類!$AL$30</f>
        <v>116.2</v>
      </c>
      <c r="W48" s="446">
        <f>+ﾁ.動物のふん尿!$AL$30</f>
        <v>0</v>
      </c>
      <c r="X48" s="446">
        <f>+ﾂ.動物の死体!$AL$30</f>
        <v>0</v>
      </c>
      <c r="Y48" s="446">
        <f>+ﾃ.ばいじん!$AL$30</f>
        <v>0</v>
      </c>
      <c r="Z48" s="447">
        <f>+ﾄ.混合廃棄物その他!$AL$30</f>
        <v>321.60000000000002</v>
      </c>
      <c r="AA48" s="448">
        <f t="shared" si="4"/>
        <v>600.20000000000005</v>
      </c>
    </row>
    <row r="49" spans="2:27" ht="20.45" customHeight="1">
      <c r="B49" s="182"/>
      <c r="C49" s="188"/>
      <c r="D49" s="504" t="s">
        <v>190</v>
      </c>
      <c r="E49" s="800" t="s">
        <v>239</v>
      </c>
      <c r="F49" s="801"/>
      <c r="G49" s="517">
        <f>+ｱ.燃え殻!$AS$24</f>
        <v>0</v>
      </c>
      <c r="H49" s="517">
        <f>+ｲ.汚泥!$AS$24</f>
        <v>0</v>
      </c>
      <c r="I49" s="517">
        <f>+ｳ.廃油!$AS$24</f>
        <v>0</v>
      </c>
      <c r="J49" s="517">
        <f>+ｴ.廃酸!$AS$24</f>
        <v>0</v>
      </c>
      <c r="K49" s="517">
        <f>+ｵ.廃ｱﾙｶﾘ!$AS$24</f>
        <v>0</v>
      </c>
      <c r="L49" s="517">
        <f>+ｶ.廃ﾌﾟﾗ類!$AS$24</f>
        <v>27.2</v>
      </c>
      <c r="M49" s="517">
        <f>+ｷ.紙くず!$AS$24</f>
        <v>0.7</v>
      </c>
      <c r="N49" s="517">
        <f>+ｸ.木くず!$AS$24</f>
        <v>151.19999999999999</v>
      </c>
      <c r="O49" s="517">
        <f>+ｹ.繊維くず!$AS$24</f>
        <v>0.1</v>
      </c>
      <c r="P49" s="517">
        <f>+ｺ.動植物性残さ!$AS$24</f>
        <v>0</v>
      </c>
      <c r="Q49" s="517">
        <f>+ｻ.動物系固形不要物!$AS$24</f>
        <v>0</v>
      </c>
      <c r="R49" s="517">
        <f>+ｼ.ｺﾞﾑくず!$AS$24</f>
        <v>0</v>
      </c>
      <c r="S49" s="517">
        <f>+ｽ.金属くず!$AS$24</f>
        <v>145.4</v>
      </c>
      <c r="T49" s="517">
        <f>+ｾ.ｶﾞﾗｽ･ｺﾝｸﾘ･陶磁器くず!$AS$24</f>
        <v>236.6</v>
      </c>
      <c r="U49" s="517">
        <f>+ｿ.鉱さい!$AS$24</f>
        <v>0</v>
      </c>
      <c r="V49" s="517">
        <f>+ﾀ.がれき類!$AS$24</f>
        <v>165.1</v>
      </c>
      <c r="W49" s="517">
        <f>+ﾁ.動物のふん尿!$AS$24</f>
        <v>0</v>
      </c>
      <c r="X49" s="517">
        <f>+ﾂ.動物の死体!$AS$24</f>
        <v>0</v>
      </c>
      <c r="Y49" s="517">
        <f>+ﾃ.ばいじん!$AS$24</f>
        <v>0</v>
      </c>
      <c r="Z49" s="518">
        <f>+ﾄ.混合廃棄物その他!$AS$24</f>
        <v>606.70000000000005</v>
      </c>
      <c r="AA49" s="519">
        <f t="shared" si="4"/>
        <v>1333</v>
      </c>
    </row>
    <row r="50" spans="2:27" ht="20.45" customHeight="1">
      <c r="B50" s="182"/>
      <c r="C50" s="188"/>
      <c r="D50" s="505"/>
      <c r="E50" s="802" t="s">
        <v>449</v>
      </c>
      <c r="F50" s="803"/>
      <c r="G50" s="506"/>
      <c r="H50" s="506"/>
      <c r="I50" s="506"/>
      <c r="J50" s="506"/>
      <c r="K50" s="506"/>
      <c r="L50" s="449">
        <f>ｶ.廃ﾌﾟﾗ類!AU18</f>
        <v>14.9</v>
      </c>
      <c r="M50" s="506"/>
      <c r="N50" s="506"/>
      <c r="O50" s="506"/>
      <c r="P50" s="506"/>
      <c r="Q50" s="506"/>
      <c r="R50" s="506"/>
      <c r="S50" s="506"/>
      <c r="T50" s="506"/>
      <c r="U50" s="506"/>
      <c r="V50" s="506"/>
      <c r="W50" s="506"/>
      <c r="X50" s="506"/>
      <c r="Y50" s="506"/>
      <c r="Z50" s="528"/>
      <c r="AA50" s="450">
        <f t="shared" si="4"/>
        <v>14.9</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4.5</v>
      </c>
      <c r="M52" s="510"/>
      <c r="N52" s="510"/>
      <c r="O52" s="510"/>
      <c r="P52" s="510"/>
      <c r="Q52" s="510"/>
      <c r="R52" s="510"/>
      <c r="S52" s="510"/>
      <c r="T52" s="510"/>
      <c r="U52" s="510"/>
      <c r="V52" s="510"/>
      <c r="W52" s="510"/>
      <c r="X52" s="510"/>
      <c r="Y52" s="510"/>
      <c r="Z52" s="528"/>
      <c r="AA52" s="450">
        <f t="shared" si="4"/>
        <v>4.5</v>
      </c>
    </row>
    <row r="53" spans="2:27" ht="20.45" customHeight="1">
      <c r="B53" s="182"/>
      <c r="C53" s="188"/>
      <c r="D53" s="233"/>
      <c r="E53" s="806" t="s">
        <v>452</v>
      </c>
      <c r="F53" s="807"/>
      <c r="G53" s="514"/>
      <c r="H53" s="514"/>
      <c r="I53" s="514"/>
      <c r="J53" s="514"/>
      <c r="K53" s="514"/>
      <c r="L53" s="520">
        <f>ｶ.廃ﾌﾟﾗ類!AU21</f>
        <v>7.8</v>
      </c>
      <c r="M53" s="514"/>
      <c r="N53" s="514"/>
      <c r="O53" s="514"/>
      <c r="P53" s="514"/>
      <c r="Q53" s="514"/>
      <c r="R53" s="514"/>
      <c r="S53" s="514"/>
      <c r="T53" s="514"/>
      <c r="U53" s="514"/>
      <c r="V53" s="514"/>
      <c r="W53" s="514"/>
      <c r="X53" s="514"/>
      <c r="Y53" s="514"/>
      <c r="Z53" s="529"/>
      <c r="AA53" s="521">
        <f t="shared" si="4"/>
        <v>7.8</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0</v>
      </c>
      <c r="I63" s="501">
        <f t="shared" si="10"/>
        <v>0</v>
      </c>
      <c r="J63" s="501">
        <f t="shared" si="10"/>
        <v>0</v>
      </c>
      <c r="K63" s="501">
        <f t="shared" si="10"/>
        <v>0</v>
      </c>
      <c r="L63" s="501">
        <f t="shared" si="10"/>
        <v>40.299999999999997</v>
      </c>
      <c r="M63" s="501">
        <f t="shared" si="10"/>
        <v>0.89999999999999991</v>
      </c>
      <c r="N63" s="501">
        <f t="shared" si="10"/>
        <v>429.5</v>
      </c>
      <c r="O63" s="501">
        <f t="shared" si="10"/>
        <v>0.79999999999999993</v>
      </c>
      <c r="P63" s="501">
        <f t="shared" si="10"/>
        <v>0</v>
      </c>
      <c r="Q63" s="501">
        <f t="shared" si="10"/>
        <v>0</v>
      </c>
      <c r="R63" s="501">
        <f t="shared" si="10"/>
        <v>0</v>
      </c>
      <c r="S63" s="501">
        <f t="shared" si="10"/>
        <v>216.9</v>
      </c>
      <c r="T63" s="501">
        <f t="shared" si="10"/>
        <v>455.6</v>
      </c>
      <c r="U63" s="501">
        <f t="shared" si="10"/>
        <v>0</v>
      </c>
      <c r="V63" s="501">
        <f t="shared" si="10"/>
        <v>204.3</v>
      </c>
      <c r="W63" s="501">
        <f t="shared" si="10"/>
        <v>0</v>
      </c>
      <c r="X63" s="501">
        <f t="shared" si="10"/>
        <v>0</v>
      </c>
      <c r="Y63" s="501">
        <f t="shared" si="10"/>
        <v>0</v>
      </c>
      <c r="Z63" s="501">
        <f t="shared" si="10"/>
        <v>996</v>
      </c>
      <c r="AA63" s="502">
        <f>+AA9+AA19+AA20</f>
        <v>2344.3000000000002</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L11" sqref="L11:O11"/>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7年 6月 24 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埼玉県戸田市大字新曽1760番地の2</v>
      </c>
      <c r="K16" s="850"/>
      <c r="L16" s="851"/>
      <c r="M16" s="851"/>
      <c r="N16" s="851"/>
      <c r="O16" s="852"/>
    </row>
    <row r="17" spans="1:48" ht="26.25" customHeight="1">
      <c r="C17" s="248"/>
      <c r="D17" s="249"/>
      <c r="E17" s="249"/>
      <c r="F17" s="249"/>
      <c r="G17" s="249"/>
      <c r="H17" s="253" t="s">
        <v>7</v>
      </c>
      <c r="I17" s="253"/>
      <c r="J17" s="850" t="str">
        <f>+表紙!J40</f>
        <v>積水ハウス建設東京株式会社　　　　　　　　　　　                         代表取締役　三浦　淳一</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048-434-0111</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積水ハウス建設東京株式会社</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6021</v>
      </c>
      <c r="N25" s="902"/>
      <c r="O25" s="903"/>
    </row>
    <row r="26" spans="1:48" ht="18" customHeight="1">
      <c r="C26" s="882" t="s">
        <v>11</v>
      </c>
      <c r="D26" s="883"/>
      <c r="E26" s="884"/>
      <c r="F26" s="876" t="str">
        <f>+表紙!F49</f>
        <v>埼玉県戸田市大字新曽1760番地の2</v>
      </c>
      <c r="G26" s="877"/>
      <c r="H26" s="877"/>
      <c r="I26" s="877"/>
      <c r="J26" s="877"/>
      <c r="K26" s="877"/>
      <c r="L26" s="139" t="s">
        <v>172</v>
      </c>
      <c r="M26" s="258"/>
      <c r="N26" s="880" t="str">
        <f>IF(+表紙!N49="","",+表紙!N49)</f>
        <v>048-434-0111</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Ｄ－建設業</v>
      </c>
      <c r="G29" s="905"/>
      <c r="H29" s="905"/>
      <c r="I29" s="905"/>
      <c r="J29" s="369" t="s">
        <v>47</v>
      </c>
      <c r="K29" s="369"/>
      <c r="L29" s="906" t="str">
        <f>+表紙!L52</f>
        <v>総合工事業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56960</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688</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1011.3</v>
      </c>
      <c r="I40" s="292" t="s">
        <v>4</v>
      </c>
      <c r="J40" s="571" t="s">
        <v>324</v>
      </c>
      <c r="K40" s="572"/>
      <c r="L40" s="573"/>
      <c r="M40" s="908">
        <f>+表紙!M63</f>
        <v>1011.3</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f>+表紙!M64</f>
        <v>568.40000000000009</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1011.3</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積水ハウス建設東京株式会社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積水ハウス建設東京株式会社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積水ハウス建設東京株式会社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積水ハウス建設東京株式会社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J13" zoomScaleNormal="100" workbookViewId="0">
      <selection activeCell="AU18" sqref="AU18:AU2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積水ハウス建設東京株式会社</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27.2</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v>14.9</v>
      </c>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v>0</v>
      </c>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v>4.5</v>
      </c>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v>7.8</v>
      </c>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13.1</v>
      </c>
      <c r="E24" s="729"/>
      <c r="F24" s="729"/>
      <c r="G24" s="211" t="s">
        <v>198</v>
      </c>
      <c r="H24" s="707">
        <f>+F12</f>
        <v>27.2</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27.2</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27.2</v>
      </c>
      <c r="Q27" s="712"/>
      <c r="R27" s="712"/>
      <c r="S27" s="712"/>
      <c r="T27" s="54" t="s">
        <v>38</v>
      </c>
      <c r="U27" s="74"/>
      <c r="V27" s="74"/>
      <c r="Y27" s="72" t="s">
        <v>39</v>
      </c>
      <c r="Z27" s="75"/>
      <c r="AH27" s="63"/>
      <c r="AI27" s="63"/>
      <c r="AJ27" s="63"/>
      <c r="AK27" s="63"/>
      <c r="AL27" s="675">
        <f>+AH18+P27</f>
        <v>27.2</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27.2</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13.1</v>
      </c>
      <c r="E29" s="729"/>
      <c r="F29" s="729"/>
      <c r="G29" s="211" t="s">
        <v>198</v>
      </c>
      <c r="H29" s="707">
        <f>+AL27</f>
        <v>27.2</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2.1</v>
      </c>
      <c r="E30" s="729"/>
      <c r="F30" s="729"/>
      <c r="G30" s="211" t="s">
        <v>198</v>
      </c>
      <c r="H30" s="707">
        <f>+AL30</f>
        <v>14.8</v>
      </c>
      <c r="I30" s="708"/>
      <c r="J30" s="211" t="s">
        <v>198</v>
      </c>
      <c r="M30" s="681"/>
      <c r="P30" s="66"/>
      <c r="R30" s="711">
        <f>+ROUND(AA28,1)+ROUND(AA29,1)+ROUND(AA30,1)</f>
        <v>27.2</v>
      </c>
      <c r="S30" s="712"/>
      <c r="T30" s="712"/>
      <c r="U30" s="712"/>
      <c r="V30" s="54" t="s">
        <v>16</v>
      </c>
      <c r="Y30" s="713" t="s">
        <v>186</v>
      </c>
      <c r="Z30" s="714"/>
      <c r="AA30" s="669"/>
      <c r="AB30" s="670"/>
      <c r="AC30" s="670"/>
      <c r="AD30" s="670"/>
      <c r="AE30" s="670"/>
      <c r="AF30" s="54" t="s">
        <v>13</v>
      </c>
      <c r="AL30" s="661">
        <v>14.8</v>
      </c>
      <c r="AM30" s="662"/>
      <c r="AN30" s="662"/>
      <c r="AO30" s="662"/>
      <c r="AP30" s="62" t="s">
        <v>13</v>
      </c>
      <c r="AS30" s="706"/>
      <c r="AT30" s="703"/>
      <c r="AU30" s="703"/>
      <c r="AV30" s="704"/>
      <c r="AW30" s="498"/>
    </row>
    <row r="31" spans="2:51" ht="27" customHeight="1" thickTop="1" thickBot="1">
      <c r="B31" s="740" t="s">
        <v>226</v>
      </c>
      <c r="C31" s="741"/>
      <c r="D31" s="729">
        <v>13.1</v>
      </c>
      <c r="E31" s="729"/>
      <c r="F31" s="729"/>
      <c r="G31" s="211" t="s">
        <v>198</v>
      </c>
      <c r="H31" s="707">
        <f>+AS24</f>
        <v>27.2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100</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16.544117647058822</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H18" zoomScaleNormal="100" workbookViewId="0">
      <selection activeCell="AJ31" sqref="AJ31:AY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積水ハウス建設東京株式会社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0.7</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0.2</v>
      </c>
      <c r="E24" s="729"/>
      <c r="F24" s="729"/>
      <c r="G24" s="211" t="s">
        <v>198</v>
      </c>
      <c r="H24" s="707">
        <f>+F12</f>
        <v>0.7</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0.7</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0.7</v>
      </c>
      <c r="Q27" s="712"/>
      <c r="R27" s="712"/>
      <c r="S27" s="712"/>
      <c r="T27" s="54" t="s">
        <v>38</v>
      </c>
      <c r="U27" s="74"/>
      <c r="V27" s="74"/>
      <c r="Y27" s="72" t="s">
        <v>39</v>
      </c>
      <c r="Z27" s="75"/>
      <c r="AH27" s="63"/>
      <c r="AI27" s="63"/>
      <c r="AJ27" s="63"/>
      <c r="AK27" s="63"/>
      <c r="AL27" s="675">
        <f>+AH18+P27</f>
        <v>0.7</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0.7</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0.2</v>
      </c>
      <c r="E29" s="729"/>
      <c r="F29" s="729"/>
      <c r="G29" s="211" t="s">
        <v>198</v>
      </c>
      <c r="H29" s="707">
        <f>+AL27</f>
        <v>0.7</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0.2</v>
      </c>
      <c r="E30" s="729"/>
      <c r="F30" s="729"/>
      <c r="G30" s="211" t="s">
        <v>198</v>
      </c>
      <c r="H30" s="707">
        <f>+AL30</f>
        <v>0.7</v>
      </c>
      <c r="I30" s="708"/>
      <c r="J30" s="211" t="s">
        <v>198</v>
      </c>
      <c r="M30" s="681"/>
      <c r="P30" s="66"/>
      <c r="R30" s="711">
        <f>+ROUND(AA28,1)+ROUND(AA29,1)+ROUND(AA30,1)</f>
        <v>0.7</v>
      </c>
      <c r="S30" s="712"/>
      <c r="T30" s="712"/>
      <c r="U30" s="712"/>
      <c r="V30" s="54" t="s">
        <v>16</v>
      </c>
      <c r="Y30" s="713" t="s">
        <v>186</v>
      </c>
      <c r="Z30" s="714"/>
      <c r="AA30" s="669"/>
      <c r="AB30" s="670"/>
      <c r="AC30" s="670"/>
      <c r="AD30" s="670"/>
      <c r="AE30" s="670"/>
      <c r="AF30" s="54" t="s">
        <v>13</v>
      </c>
      <c r="AL30" s="661">
        <v>0.7</v>
      </c>
      <c r="AM30" s="662"/>
      <c r="AN30" s="662"/>
      <c r="AO30" s="662"/>
      <c r="AP30" s="62" t="s">
        <v>13</v>
      </c>
      <c r="AS30" s="706"/>
      <c r="AT30" s="703"/>
      <c r="AU30" s="703"/>
      <c r="AV30" s="704"/>
      <c r="AW30" s="498"/>
    </row>
    <row r="31" spans="2:49" ht="27" customHeight="1" thickTop="1" thickBot="1">
      <c r="B31" s="740" t="s">
        <v>226</v>
      </c>
      <c r="C31" s="741"/>
      <c r="D31" s="729">
        <v>0.2</v>
      </c>
      <c r="E31" s="729"/>
      <c r="F31" s="729"/>
      <c r="G31" s="211" t="s">
        <v>198</v>
      </c>
      <c r="H31" s="707">
        <f>+AS24</f>
        <v>0.7</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D18" zoomScaleNormal="100" workbookViewId="0">
      <selection activeCell="AT33" sqref="AT32:AU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積水ハウス建設東京株式会社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151.19999999999999</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278.3</v>
      </c>
      <c r="E24" s="729"/>
      <c r="F24" s="729"/>
      <c r="G24" s="211" t="s">
        <v>198</v>
      </c>
      <c r="H24" s="707">
        <f>+F12</f>
        <v>151.19999999999999</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151.19999999999999</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151.19999999999999</v>
      </c>
      <c r="Q27" s="712"/>
      <c r="R27" s="712"/>
      <c r="S27" s="712"/>
      <c r="T27" s="54" t="s">
        <v>38</v>
      </c>
      <c r="U27" s="74"/>
      <c r="V27" s="74"/>
      <c r="Y27" s="72" t="s">
        <v>39</v>
      </c>
      <c r="Z27" s="75"/>
      <c r="AH27" s="63"/>
      <c r="AI27" s="63"/>
      <c r="AJ27" s="63"/>
      <c r="AK27" s="63"/>
      <c r="AL27" s="675">
        <f>+AH18+P27</f>
        <v>151.19999999999999</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151.19999999999999</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278.3</v>
      </c>
      <c r="E29" s="729"/>
      <c r="F29" s="729"/>
      <c r="G29" s="211" t="s">
        <v>198</v>
      </c>
      <c r="H29" s="707">
        <f>+AL27</f>
        <v>151.19999999999999</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253.8</v>
      </c>
      <c r="E30" s="729"/>
      <c r="F30" s="729"/>
      <c r="G30" s="211" t="s">
        <v>198</v>
      </c>
      <c r="H30" s="707">
        <f>+AL30</f>
        <v>93.4</v>
      </c>
      <c r="I30" s="708"/>
      <c r="J30" s="211" t="s">
        <v>198</v>
      </c>
      <c r="M30" s="681"/>
      <c r="P30" s="66"/>
      <c r="R30" s="711">
        <f>+ROUND(AA28,1)+ROUND(AA29,1)+ROUND(AA30,1)</f>
        <v>151.19999999999999</v>
      </c>
      <c r="S30" s="712"/>
      <c r="T30" s="712"/>
      <c r="U30" s="712"/>
      <c r="V30" s="54" t="s">
        <v>16</v>
      </c>
      <c r="Y30" s="713" t="s">
        <v>186</v>
      </c>
      <c r="Z30" s="714"/>
      <c r="AA30" s="669"/>
      <c r="AB30" s="670"/>
      <c r="AC30" s="670"/>
      <c r="AD30" s="670"/>
      <c r="AE30" s="670"/>
      <c r="AF30" s="54" t="s">
        <v>13</v>
      </c>
      <c r="AL30" s="661">
        <v>93.4</v>
      </c>
      <c r="AM30" s="662"/>
      <c r="AN30" s="662"/>
      <c r="AO30" s="662"/>
      <c r="AP30" s="62" t="s">
        <v>13</v>
      </c>
      <c r="AS30" s="706"/>
      <c r="AT30" s="703"/>
      <c r="AU30" s="703"/>
      <c r="AV30" s="704"/>
      <c r="AW30" s="498"/>
    </row>
    <row r="31" spans="2:49" ht="27" customHeight="1" thickTop="1" thickBot="1">
      <c r="B31" s="740" t="s">
        <v>226</v>
      </c>
      <c r="C31" s="741"/>
      <c r="D31" s="729">
        <v>278.3</v>
      </c>
      <c r="E31" s="729"/>
      <c r="F31" s="729"/>
      <c r="G31" s="211" t="s">
        <v>198</v>
      </c>
      <c r="H31" s="707">
        <f>+AS24</f>
        <v>151.19999999999999</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2025-06-30T09:38:03Z</dcterms:created>
  <dcterms:modified xsi:type="dcterms:W3CDTF">2025-06-30T09:38:04Z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