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36D99338-6540-41D3-B81A-8B8868513157}" xr6:coauthVersionLast="47" xr6:coauthVersionMax="47" xr10:uidLastSave="{00000000-0000-0000-0000-000000000000}"/>
  <bookViews>
    <workbookView xWindow="1545" yWindow="195" windowWidth="18015" windowHeight="1080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N49" i="94" l="1"/>
  <c r="H31" i="77"/>
  <c r="K49" i="94"/>
  <c r="AL27" i="91"/>
  <c r="X47" i="94" s="1"/>
  <c r="H31" i="76"/>
  <c r="J49" i="94"/>
  <c r="H31" i="74"/>
  <c r="H49" i="94"/>
  <c r="M49" i="94"/>
  <c r="H36" i="78"/>
  <c r="H37" i="78"/>
  <c r="H24" i="78"/>
  <c r="H31" i="2"/>
  <c r="Q36" i="94"/>
  <c r="Q35" i="94" s="1"/>
  <c r="Q26" i="94" s="1"/>
  <c r="Q27" i="94" s="1"/>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<sst xmlns="http://schemas.openxmlformats.org/spreadsheetml/2006/main" count="3305" uniqueCount="471">
  <si>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</si>
  <si>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</si>
  <si>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</si>
  <si>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</si>
  <si>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</si>
  <si>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</si>
  <si>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</si>
  <si>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</si>
  <si>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</si>
  <si>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</si>
  <si>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</si>
  <si>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</si>
  <si>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</si>
  <si>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</si>
  <si>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</si>
  <si>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</si>
  <si>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</si>
  <si>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</si>
  <si>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</si>
  <si>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</si>
  <si>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</si>
  <si>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</si>
  <si>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</si>
  <si>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</si>
  <si>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</si>
  <si>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</si>
  <si>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</si>
  <si>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</si>
  <si>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</si>
  <si>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</si>
  <si>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</si>
  <si>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</si>
  <si>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</si>
  <si>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</si>
  <si>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</si>
  <si>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</si>
  <si>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</si>
  <si>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</si>
  <si>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</si>
  <si>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</si>
  <si>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</si>
  <si>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</si>
  <si>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</si>
  <si>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</si>
  <si>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</si>
  <si>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</si>
  <si>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</si>
  <si>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</si>
  <si>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</si>
  <si>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</si>
  <si>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</si>
  <si>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</si>
  <si>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</si>
  <si>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</si>
  <si>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</si>
  <si>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</si>
  <si>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</si>
  <si>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</si>
  <si>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</si>
  <si>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</si>
  <si>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</si>
  <si>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</si>
  <si>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</si>
  <si>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</si>
  <si>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</si>
  <si>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</si>
  <si>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</si>
  <si>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</si>
  <si>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</si>
  <si>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</si>
  <si>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</si>
  <si>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</si>
  <si>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</si>
  <si>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</si>
  <si>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</si>
  <si>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</si>
  <si>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</si>
  <si>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</si>
  <si>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</si>
  <si>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</si>
  <si>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</si>
  <si>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</si>
  <si>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</si>
  <si>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</si>
  <si>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</si>
  <si>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</si>
  <si>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</si>
  <si>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</si>
  <si>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</si>
  <si>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</si>
  <si>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</si>
  <si>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</si>
  <si>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</si>
  <si>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</si>
  <si>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</si>
  <si>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</si>
  <si>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</si>
  <si>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</si>
  <si>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</si>
  <si>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</si>
  <si>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</si>
  <si>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</si>
  <si>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</si>
  <si>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</si>
  <si>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</si>
  <si>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</si>
  <si>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</si>
  <si>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</si>
  <si>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</si>
  <si>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</si>
  <si>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</si>
  <si>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</si>
  <si>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</si>
  <si>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</si>
  <si>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</si>
  <si>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</si>
  <si>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</si>
  <si>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</si>
  <si>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</si>
  <si>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</si>
  <si>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</si>
  <si>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</si>
  <si>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</si>
  <si>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</si>
  <si>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</si>
  <si>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</si>
  <si>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</si>
  <si>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</si>
  <si>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</si>
  <si>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</si>
  <si>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</si>
  <si>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</si>
  <si>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</si>
  <si>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</si>
  <si>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</si>
  <si>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</si>
  <si>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</si>
  <si>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</si>
  <si>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</si>
  <si>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</si>
  <si>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</si>
  <si>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</si>
  <si>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</si>
  <si>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</si>
  <si>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</si>
  <si>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</si>
  <si>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</si>
  <si>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</si>
  <si>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</si>
  <si>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</si>
  <si>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</si>
  <si>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</si>
  <si>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</si>
  <si>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</si>
  <si>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</si>
  <si>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</si>
  <si>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</si>
  <si>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</si>
  <si>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</si>
  <si>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</si>
  <si>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</si>
  <si>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</si>
  <si>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</si>
  <si>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</si>
  <si>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</si>
  <si>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</si>
  <si>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</si>
  <si>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</si>
  <si>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</si>
  <si>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</si>
  <si>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</si>
  <si>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</si>
  <si>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</si>
  <si>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</si>
  <si>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</si>
  <si>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</si>
  <si>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</si>
  <si>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</si>
  <si>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</si>
  <si>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</si>
  <si>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</si>
  <si>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</si>
  <si>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</si>
  <si>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</si>
  <si>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</si>
  <si>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</si>
  <si>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</si>
  <si>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</si>
  <si>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</si>
  <si>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</si>
  <si>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</si>
  <si>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</si>
  <si>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</si>
  <si>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</si>
  <si>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</si>
  <si>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</si>
  <si>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</si>
  <si>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</si>
  <si>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</si>
  <si>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</si>
  <si>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</si>
  <si>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</si>
  <si>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</si>
  <si>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</si>
  <si>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</si>
  <si>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</si>
  <si>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</si>
  <si>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</si>
  <si>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</si>
  <si>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</si>
  <si>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</si>
  <si>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</si>
  <si>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</si>
  <si>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</si>
  <si>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</si>
  <si>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</si>
  <si>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</si>
  <si>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</si>
  <si>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</si>
  <si>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</si>
  <si>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</si>
  <si>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</si>
  <si>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</si>
  <si>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</si>
  <si>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</si>
  <si>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</si>
  <si>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</si>
  <si>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</si>
  <si>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</si>
  <si>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</si>
  <si>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</si>
  <si>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</si>
  <si>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</si>
  <si>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</si>
  <si>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</si>
  <si>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</si>
  <si>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</si>
  <si>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</si>
  <si>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</si>
  <si>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</si>
  <si>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</si>
  <si>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</si>
  <si>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</si>
  <si>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</si>
  <si>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</si>
  <si>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</si>
  <si>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</si>
  <si>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</si>
  <si>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</si>
  <si>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</si>
  <si>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</si>
  <si>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</si>
  <si>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</si>
  <si>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</si>
  <si>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</si>
  <si>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</si>
  <si>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</si>
  <si>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</si>
  <si>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</si>
  <si>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</si>
  <si>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</si>
  <si>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</si>
  <si>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</si>
  <si>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</si>
  <si>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</si>
  <si>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</si>
  <si>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</si>
  <si>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</si>
  <si>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</si>
  <si>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</si>
  <si>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</si>
  <si>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</si>
  <si>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</si>
  <si>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</si>
  <si>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</si>
  <si>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</si>
  <si>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</si>
  <si>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</si>
  <si>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</si>
  <si>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</si>
  <si>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</si>
  <si>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</si>
  <si>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</si>
  <si>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</si>
  <si>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</si>
  <si>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</si>
  <si>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</si>
  <si>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</si>
  <si>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</si>
  <si>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</si>
  <si>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</si>
  <si>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</si>
  <si>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</si>
  <si>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</si>
  <si>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</si>
  <si>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</si>
  <si>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</si>
  <si>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</si>
  <si>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</si>
  <si>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</si>
  <si>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</si>
  <si>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</si>
  <si>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</si>
  <si>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</si>
  <si>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</si>
  <si>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</si>
  <si>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</si>
  <si>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</si>
  <si>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</si>
  <si>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</si>
  <si>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</si>
  <si>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</si>
  <si>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</si>
  <si>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</si>
  <si>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</si>
  <si>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</si>
  <si>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</si>
  <si>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</si>
  <si>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</si>
  <si>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</si>
  <si>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</si>
  <si>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</si>
  <si>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</si>
  <si>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</si>
  <si>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</si>
  <si>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</si>
  <si>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</si>
  <si>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</si>
  <si>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</si>
  <si>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</si>
  <si>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</si>
  <si>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</si>
  <si>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</si>
  <si>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</si>
  <si>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</si>
  <si>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</si>
  <si>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</si>
  <si>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</si>
  <si>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</si>
  <si>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</si>
  <si>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</si>
  <si>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</si>
  <si>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</si>
  <si>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</si>
  <si>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</si>
  <si>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</si>
  <si>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</si>
  <si>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</si>
  <si>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</si>
  <si>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</si>
  <si>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</si>
  <si>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</si>
  <si>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</si>
  <si>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</si>
  <si>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</si>
  <si>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</si>
  <si>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</si>
  <si>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</si>
  <si>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</si>
  <si>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</si>
  <si>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</si>
  <si>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</si>
  <si>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</si>
  <si>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</si>
  <si>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</si>
  <si>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</si>
  <si>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</si>
  <si>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</si>
  <si>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</si>
  <si>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</si>
  <si>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</si>
  <si>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</si>
  <si>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</si>
  <si>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</si>
  <si>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</si>
  <si>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</si>
  <si>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</si>
  <si>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</si>
  <si>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</si>
  <si>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</si>
  <si>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</si>
  <si>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</si>
  <si>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</si>
  <si>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</si>
  <si>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</si>
  <si>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</si>
  <si>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</si>
  <si>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</si>
  <si>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</si>
  <si>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</si>
  <si>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</si>
  <si>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</si>
  <si>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</si>
  <si>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</si>
  <si>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</si>
  <si>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</si>
  <si>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</si>
  <si>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</si>
  <si>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</si>
  <si>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</si>
  <si>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</si>
  <si>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</si>
  <si>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</si>
  <si>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</si>
  <si>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</si>
  <si>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</si>
  <si>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</si>
  <si>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</si>
  <si>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</si>
  <si>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</si>
  <si>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</si>
  <si>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</si>
  <si>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</si>
  <si>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</si>
  <si>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</si>
  <si>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</si>
  <si>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</si>
  <si>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</si>
  <si>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</si>
  <si>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</si>
  <si>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</si>
  <si>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</si>
  <si>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</si>
  <si>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</si>
  <si>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</si>
  <si>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</si>
  <si>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</si>
  <si>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</si>
  <si>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</si>
  <si>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</si>
  <si>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</si>
  <si>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</si>
  <si>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</si>
  <si>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</si>
  <si>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</si>
  <si>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</si>
  <si>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</si>
  <si>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</si>
  <si>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</si>
  <si>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</si>
  <si>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</si>
  <si>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</si>
  <si>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</si>
  <si>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</si>
  <si>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</si>
  <si>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</si>
  <si>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</si>
  <si>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</si>
  <si>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</si>
  <si>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</si>
  <si>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</si>
  <si>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</si>
  <si>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</si>
  <si>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</si>
  <si>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</si>
  <si>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</si>
  <si>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</si>
  <si>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</si>
  <si>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</si>
  <si>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</si>
  <si>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</si>
  <si>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</si>
  <si>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</si>
  <si>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令和７   年 ６  月 ２０  日</t>
    <phoneticPr fontId="3"/>
  </si>
  <si>
    <t>東京都足立区鹿浜2丁目35番12号</t>
    <phoneticPr fontId="3"/>
  </si>
  <si>
    <t>幸信テクノ株式会社　代表取締役　瀧口　幸寿</t>
    <phoneticPr fontId="3"/>
  </si>
  <si>
    <t>03-5856-9200</t>
    <phoneticPr fontId="3"/>
  </si>
  <si>
    <t>幸信テクノ株式会社</t>
    <phoneticPr fontId="3"/>
  </si>
  <si>
    <t>１３人</t>
    <rPh sb="2" eb="3">
      <t>ニン</t>
    </rPh>
    <phoneticPr fontId="3"/>
  </si>
  <si>
    <t>○</t>
  </si>
  <si>
    <t>職種別工事業</t>
    <rPh sb="0" eb="6">
      <t>ショクシュベツコウジギョウ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</si>
</sst>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5" zoomScaleNormal="100" zoomScaleSheetLayoutView="100" workbookViewId="0">
      <selection activeCell="S54" sqref="S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6002</v>
      </c>
      <c r="N48" s="507"/>
      <c r="O48" s="508"/>
    </row>
    <row r="49" spans="3:21" ht="18" customHeight="1">
      <c r="C49" s="457" t="s">
        <v>11</v>
      </c>
      <c r="D49" s="489"/>
      <c r="E49" s="490"/>
      <c r="F49" s="476" t="s">
        <v>464</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468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932</v>
      </c>
      <c r="I63" s="240" t="s">
        <v>4</v>
      </c>
      <c r="J63" s="525" t="s">
        <v>324</v>
      </c>
      <c r="K63" s="526"/>
      <c r="L63" s="527"/>
      <c r="M63" s="523">
        <f>+別紙!AA14</f>
        <v>932</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431.5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00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0.5</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00"/>
    <pageSetUpPr fitToPage="1"/>
  </sheetPr>
  <dimension ref="B1:BJ76"/>
  <sheetViews>
    <sheetView showGridLines="0" topLeftCell="A22"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70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0000"/>
    <pageSetUpPr fitToPage="1"/>
  </sheetPr>
  <dimension ref="B1:BJ76"/>
  <sheetViews>
    <sheetView showGridLines="0" topLeftCell="A7"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700</v>
      </c>
      <c r="E24" s="584"/>
      <c r="F24" s="584"/>
      <c r="G24" s="194" t="s">
        <v>198</v>
      </c>
      <c r="H24" s="573">
        <f>+F12</f>
        <v>16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v>
      </c>
      <c r="Q27" s="633"/>
      <c r="R27" s="633"/>
      <c r="S27" s="633"/>
      <c r="T27" s="44" t="s">
        <v>38</v>
      </c>
      <c r="U27" s="64"/>
      <c r="V27" s="64"/>
      <c r="Y27" s="62" t="s">
        <v>39</v>
      </c>
      <c r="Z27" s="65"/>
      <c r="AH27" s="53"/>
      <c r="AI27" s="53"/>
      <c r="AJ27" s="53"/>
      <c r="AK27" s="53"/>
      <c r="AL27" s="603">
        <f>+AH18+P27</f>
        <v>16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700</v>
      </c>
      <c r="E29" s="584"/>
      <c r="F29" s="584"/>
      <c r="G29" s="194" t="s">
        <v>198</v>
      </c>
      <c r="H29" s="573">
        <f>+AL27</f>
        <v>16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200</v>
      </c>
      <c r="E30" s="584"/>
      <c r="F30" s="584"/>
      <c r="G30" s="194" t="s">
        <v>198</v>
      </c>
      <c r="H30" s="573">
        <f>+AL30</f>
        <v>0</v>
      </c>
      <c r="I30" s="574"/>
      <c r="J30" s="194" t="s">
        <v>198</v>
      </c>
      <c r="M30" s="582"/>
      <c r="P30" s="56"/>
      <c r="R30" s="587">
        <f>+ROUND(AA28,1)+ROUND(AA29,1)+ROUND(AA30,1)</f>
        <v>16</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幸信テクノ株式会社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80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80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H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幸信テクノ株式会社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v>
      </c>
      <c r="M9" s="319">
        <f>IF(OR(ｷ.紙くず!D24&gt;0,ｷ.紙くず!D24&lt;0),ｷ.紙くず!D24,IF(M$19&gt;0,"0",0))</f>
        <v>0</v>
      </c>
      <c r="N9" s="319">
        <f>IF(OR(ｸ.木くず!D24&gt;0,ｸ.木くず!D24&lt;0),ｸ.木くず!D24,IF(N$19&gt;0,"0",0))</f>
        <v>80</v>
      </c>
      <c r="O9" s="319">
        <f>IF(OR(ｹ.繊維くず!D24&gt;0,ｹ.繊維くず!D24&lt;0),ｹ.繊維くず!D24,IF(O$19&gt;0,"0",0))</f>
        <v>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70</v>
      </c>
      <c r="U9" s="319">
        <f>IF(OR(ｿ.鉱さい!D24&gt;0,ｿ.鉱さい!D24&lt;0),ｿ.鉱さい!D24,IF(U$19&gt;0,"0",0))</f>
        <v>0</v>
      </c>
      <c r="V9" s="319">
        <f>IF(OR(ﾀ.がれき類!D24&gt;0,ﾀ.がれき類!D24&lt;0),ﾀ.がれき類!D24,IF(V$19&gt;0,"0",0))</f>
        <v>700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80</v>
      </c>
      <c r="AA9" s="321">
        <f>IF(SUM(G9:Z9)&gt;0,SUM(G9:Z9),IF(AA$19&gt;0,"0",0))</f>
        <v>932</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v>
      </c>
      <c r="M14" s="325">
        <f>IF(OR(ｷ.紙くず!D29&gt;0,ｷ.紙くず!D29&lt;0),ｷ.紙くず!D29,IF(M$19&gt;0,"0",0))</f>
        <v>0</v>
      </c>
      <c r="N14" s="325">
        <f>IF(OR(ｸ.木くず!D29&gt;0,ｸ.木くず!D29&lt;0),ｸ.木くず!D29,IF(N$19&gt;0,"0",0))</f>
        <v>80</v>
      </c>
      <c r="O14" s="325">
        <f>IF(OR(ｹ.繊維くず!D29&gt;0,ｹ.繊維くず!D29&lt;0),ｹ.繊維くず!D29,IF(O$19&gt;0,"0",0))</f>
        <v>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70</v>
      </c>
      <c r="U14" s="325">
        <f>IF(OR(ｿ.鉱さい!D29&gt;0,ｿ.鉱さい!D29&lt;0),ｿ.鉱さい!D29,IF(U$19&gt;0,"0",0))</f>
        <v>0</v>
      </c>
      <c r="V14" s="325">
        <f>IF(OR(ﾀ.がれき類!D29&gt;0,ﾀ.がれき類!D29&lt;0),ﾀ.がれき類!D29,IF(V$19&gt;0,"0",0))</f>
        <v>700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80</v>
      </c>
      <c r="AA14" s="327">
        <f t="shared" si="0"/>
        <v>932</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v>
      </c>
      <c r="M15" s="325">
        <f>IF(OR(ｷ.紙くず!D30&gt;0,ｷ.紙くず!D30&lt;0),ｷ.紙くず!D30,IF(M$19&gt;0,"0",0))</f>
        <v>0</v>
      </c>
      <c r="N15" s="325">
        <f>IF(OR(ｸ.木くず!D30&gt;0,ｸ.木くず!D30&lt;0),ｸ.木くず!D30,IF(N$19&gt;0,"0",0))</f>
        <v>80</v>
      </c>
      <c r="O15" s="325">
        <f>IF(OR(ｹ.繊維くず!D30&gt;0,ｹ.繊維くず!D30&lt;0),ｹ.繊維くず!D30,IF(O$19&gt;0,"0",0))</f>
        <v>0.5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70</v>
      </c>
      <c r="U15" s="325">
        <f>IF(OR(ｿ.鉱さい!D30&gt;0,ｿ.鉱さい!D30&lt;0),ｿ.鉱さい!D30,IF(U$19&gt;0,"0",0))</f>
        <v>0</v>
      </c>
      <c r="V15" s="325">
        <f>IF(OR(ﾀ.がれき類!D30&gt;0,ﾀ.がれき類!D30&lt;0),ﾀ.がれき類!D30,IF(V$19&gt;0,"0",0))</f>
        <v>200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80</v>
      </c>
      <c r="AA15" s="327">
        <f t="shared" si="0"/>
        <v>431.5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16</v>
      </c>
      <c r="W19" s="331">
        <f t="shared" si="1"/>
        <v>0</v>
      </c>
      <c r="X19" s="331">
        <f t="shared" si="1"/>
        <v>0</v>
      </c>
      <c r="Y19" s="331">
        <f t="shared" si="1"/>
        <v>0</v>
      </c>
      <c r="Z19" s="332">
        <f t="shared" si="1"/>
        <v>0</v>
      </c>
      <c r="AA19" s="333">
        <f t="shared" ref="AA19:AA25" si="2">SUM(G19:Z19)</f>
        <v>16</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16</v>
      </c>
      <c r="W41" s="367">
        <f t="shared" si="8"/>
        <v>0</v>
      </c>
      <c r="X41" s="367">
        <f t="shared" si="8"/>
        <v>0</v>
      </c>
      <c r="Y41" s="367">
        <f t="shared" si="8"/>
        <v>0</v>
      </c>
      <c r="Z41" s="368">
        <f t="shared" si="8"/>
        <v>0</v>
      </c>
      <c r="AA41" s="369">
        <f t="shared" si="4"/>
        <v>16</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16</v>
      </c>
      <c r="W42" s="358">
        <f t="shared" si="9"/>
        <v>0</v>
      </c>
      <c r="X42" s="358">
        <f t="shared" si="9"/>
        <v>0</v>
      </c>
      <c r="Y42" s="358">
        <f t="shared" si="9"/>
        <v>0</v>
      </c>
      <c r="Z42" s="359">
        <f t="shared" si="9"/>
        <v>0</v>
      </c>
      <c r="AA42" s="360">
        <f t="shared" si="4"/>
        <v>16</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16</v>
      </c>
      <c r="W43" s="361">
        <f>+ﾁ.動物のふん尿!$AA$28</f>
        <v>0</v>
      </c>
      <c r="X43" s="361">
        <f>+ﾂ.動物の死体!$AA$28</f>
        <v>0</v>
      </c>
      <c r="Y43" s="361">
        <f>+ﾃ.ばいじん!$AA$28</f>
        <v>0</v>
      </c>
      <c r="Z43" s="362">
        <f>+ﾄ.混合廃棄物その他!$AA$28</f>
        <v>0</v>
      </c>
      <c r="AA43" s="363">
        <f t="shared" si="4"/>
        <v>16</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16</v>
      </c>
      <c r="W47" s="370">
        <f>+ﾁ.動物のふん尿!$AL$27</f>
        <v>0</v>
      </c>
      <c r="X47" s="370">
        <f>+ﾂ.動物の死体!$AL$27</f>
        <v>0</v>
      </c>
      <c r="Y47" s="370">
        <f>+ﾃ.ばいじん!$AL$27</f>
        <v>0</v>
      </c>
      <c r="Z47" s="371">
        <f>+ﾄ.混合廃棄物その他!$AL$27</f>
        <v>0</v>
      </c>
      <c r="AA47" s="372">
        <f t="shared" si="4"/>
        <v>16</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16</v>
      </c>
      <c r="W49" s="422">
        <f>+ﾁ.動物のふん尿!$AS$24</f>
        <v>0</v>
      </c>
      <c r="X49" s="422">
        <f>+ﾂ.動物の死体!$AS$24</f>
        <v>0</v>
      </c>
      <c r="Y49" s="422">
        <f>+ﾃ.ばいじん!$AS$24</f>
        <v>0</v>
      </c>
      <c r="Z49" s="423">
        <f>+ﾄ.混合廃棄物その他!$AS$24</f>
        <v>0</v>
      </c>
      <c r="AA49" s="424">
        <f t="shared" si="4"/>
        <v>16</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v>
      </c>
      <c r="M63" s="406">
        <f t="shared" si="10"/>
        <v>0</v>
      </c>
      <c r="N63" s="406">
        <f t="shared" si="10"/>
        <v>80</v>
      </c>
      <c r="O63" s="406">
        <f t="shared" si="10"/>
        <v>1</v>
      </c>
      <c r="P63" s="406">
        <f t="shared" si="10"/>
        <v>0</v>
      </c>
      <c r="Q63" s="406">
        <f t="shared" si="10"/>
        <v>0</v>
      </c>
      <c r="R63" s="406">
        <f t="shared" si="10"/>
        <v>0</v>
      </c>
      <c r="S63" s="406">
        <f t="shared" si="10"/>
        <v>0</v>
      </c>
      <c r="T63" s="406">
        <f t="shared" si="10"/>
        <v>70</v>
      </c>
      <c r="U63" s="406">
        <f t="shared" si="10"/>
        <v>0</v>
      </c>
      <c r="V63" s="406">
        <f t="shared" si="10"/>
        <v>716</v>
      </c>
      <c r="W63" s="406">
        <f t="shared" si="10"/>
        <v>0</v>
      </c>
      <c r="X63" s="406">
        <f t="shared" si="10"/>
        <v>0</v>
      </c>
      <c r="Y63" s="406">
        <f t="shared" si="10"/>
        <v>0</v>
      </c>
      <c r="Z63" s="406">
        <f t="shared" si="10"/>
        <v>80</v>
      </c>
      <c r="AA63" s="407">
        <f>+AA9+AA19+AA20</f>
        <v>948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令和７   年 ６  月 ２０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東京都足立区鹿浜2丁目35番12号</v>
      </c>
      <c r="K16" s="780"/>
      <c r="L16" s="781"/>
      <c r="M16" s="781"/>
      <c r="N16" s="781"/>
      <c r="O16" s="782"/>
    </row>
    <row r="17" spans="1:15" ht="26.25" customHeight="1">
      <c r="C17" s="78"/>
      <c r="H17" s="23" t="s">
        <v>7</v>
      </c>
      <c r="I17" s="23"/>
      <c r="J17" s="780" t="str">
        <f>+表紙!J40</f>
        <v>幸信テクノ株式会社　代表取締役　瀧口　幸寿</v>
      </c>
      <c r="K17" s="780"/>
      <c r="L17" s="781"/>
      <c r="M17" s="781"/>
      <c r="N17" s="781"/>
      <c r="O17" s="782"/>
    </row>
    <row r="18" spans="1:15">
      <c r="C18" s="78"/>
      <c r="J18" s="21" t="s">
        <v>8</v>
      </c>
      <c r="O18" s="79"/>
    </row>
    <row r="19" spans="1:15">
      <c r="C19" s="78"/>
      <c r="J19" s="24" t="s">
        <v>9</v>
      </c>
      <c r="K19" s="24"/>
      <c r="L19" s="746" t="str">
        <f>IF(+表紙!L42="","",+表紙!L42)</f>
        <v>03-5856-9200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幸信テクノ株式会社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6002</v>
      </c>
      <c r="N25" s="770"/>
      <c r="O25" s="771"/>
    </row>
    <row r="26" spans="1:15" ht="18" customHeight="1">
      <c r="C26" s="457" t="s">
        <v>11</v>
      </c>
      <c r="D26" s="489"/>
      <c r="E26" s="490"/>
      <c r="F26" s="756" t="str">
        <f>+表紙!F49</f>
        <v>東京都足立区鹿浜2丁目35番12号</v>
      </c>
      <c r="G26" s="757"/>
      <c r="H26" s="757"/>
      <c r="I26" s="757"/>
      <c r="J26" s="757"/>
      <c r="K26" s="757"/>
      <c r="L26" s="126" t="s">
        <v>172</v>
      </c>
      <c r="M26" s="222"/>
      <c r="N26" s="760" t="str">
        <f>IF(+表紙!N49="","",+表紙!N49)</f>
        <v>03-5856-9200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職種別工事業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１３人</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932</v>
      </c>
      <c r="I40" s="240" t="s">
        <v>4</v>
      </c>
      <c r="J40" s="525" t="s">
        <v>324</v>
      </c>
      <c r="K40" s="526"/>
      <c r="L40" s="527"/>
      <c r="M40" s="741">
        <f>+表紙!M63</f>
        <v>932</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431.5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00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幸信テクノ株式会社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80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2025-08-06T07:06:27Z</dcterms:created>
  <dcterms:modified xsi:type="dcterms:W3CDTF">2025-08-06T07:06:27Z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