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2"/>
  <c r="U60" i="94" s="1"/>
  <c r="AL31" i="79"/>
  <c r="R60" i="94" s="1"/>
  <c r="AL31" i="89"/>
  <c r="Q60" i="94" s="1"/>
  <c r="AL31" i="88"/>
  <c r="P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Y18" i="91"/>
  <c r="P16" i="91" s="1"/>
  <c r="X58" i="94" s="1"/>
  <c r="H31" i="76" l="1"/>
  <c r="J49" i="94"/>
  <c r="P42" i="94"/>
  <c r="P41" i="94" s="1"/>
  <c r="U49" i="94"/>
  <c r="AL27" i="91"/>
  <c r="X47" i="94" s="1"/>
  <c r="H31" i="74"/>
  <c r="H49" i="94"/>
  <c r="H31" i="77"/>
  <c r="K49" i="94"/>
  <c r="N49" i="94"/>
  <c r="M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AL31" i="86" s="1"/>
  <c r="N60" i="94" s="1"/>
  <c r="T49" i="94"/>
  <c r="S42" i="94"/>
  <c r="S41" i="94" s="1"/>
  <c r="S19" i="94" s="1"/>
  <c r="U42" i="94"/>
  <c r="U41" i="94" s="1"/>
  <c r="U19" i="94" s="1"/>
  <c r="M42" i="94"/>
  <c r="M41" i="94" s="1"/>
  <c r="M19" i="94" s="1"/>
  <c r="I42" i="94"/>
  <c r="I41" i="94" s="1"/>
  <c r="I19" i="94" s="1"/>
  <c r="AL27" i="84"/>
  <c r="AA25" i="94"/>
  <c r="AL27" i="89"/>
  <c r="AL27" i="79"/>
  <c r="R47" i="94" s="1"/>
  <c r="AL27" i="85"/>
  <c r="AL31" i="85" s="1"/>
  <c r="M60" i="94" s="1"/>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L31" i="87" s="1"/>
  <c r="O60" i="94" s="1"/>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AL31" i="81" s="1"/>
  <c r="S60" i="94" s="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4" l="1"/>
  <c r="AL31" i="84"/>
  <c r="T60" i="94" s="1"/>
  <c r="V47" i="94"/>
  <c r="AL31" i="80"/>
  <c r="V60" i="94" s="1"/>
  <c r="H29" i="80"/>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<sst xmlns="http://schemas.openxmlformats.org/spreadsheetml/2006/main" count="3304" uniqueCount="472">
  <si>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</si>
  <si>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</si>
  <si>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</si>
  <si>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</si>
  <si>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</si>
  <si>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</si>
  <si>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</si>
  <si>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</si>
  <si>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</si>
  <si>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</si>
  <si>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</si>
  <si>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</si>
  <si>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</si>
  <si>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</si>
  <si>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</si>
  <si>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</si>
  <si>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</si>
  <si>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</si>
  <si>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</si>
  <si>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</si>
  <si>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</si>
  <si>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</si>
  <si>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</si>
  <si>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</si>
  <si>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</si>
  <si>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</si>
  <si>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</si>
  <si>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</si>
  <si>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</si>
  <si>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</si>
  <si>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</si>
  <si>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</si>
  <si>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</si>
  <si>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</si>
  <si>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</si>
  <si>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</si>
  <si>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</si>
  <si>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</si>
  <si>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</si>
  <si>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</si>
  <si>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</si>
  <si>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</si>
  <si>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</si>
  <si>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</si>
  <si>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</si>
  <si>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</si>
  <si>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</si>
  <si>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</si>
  <si>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</si>
  <si>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</si>
  <si>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</si>
  <si>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</si>
  <si>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</si>
  <si>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</si>
  <si>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</si>
  <si>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</si>
  <si>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</si>
  <si>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</si>
  <si>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</si>
  <si>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</si>
  <si>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</si>
  <si>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</si>
  <si>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</si>
  <si>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</si>
  <si>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</si>
  <si>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</si>
  <si>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</si>
  <si>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</si>
  <si>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</si>
  <si>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</si>
  <si>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</si>
  <si>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</si>
  <si>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</si>
  <si>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</si>
  <si>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</si>
  <si>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</si>
  <si>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</si>
  <si>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</si>
  <si>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</si>
  <si>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</si>
  <si>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</si>
  <si>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</si>
  <si>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</si>
  <si>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</si>
  <si>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</si>
  <si>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</si>
  <si>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</si>
  <si>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</si>
  <si>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</si>
  <si>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</si>
  <si>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</si>
  <si>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</si>
  <si>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</si>
  <si>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</si>
  <si>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</si>
  <si>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</si>
  <si>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</si>
  <si>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</si>
  <si>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</si>
  <si>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</si>
  <si>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</si>
  <si>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</si>
  <si>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</si>
  <si>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</si>
  <si>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</si>
  <si>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</si>
  <si>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</si>
  <si>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</si>
  <si>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</si>
  <si>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</si>
  <si>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</si>
  <si>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</si>
  <si>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</si>
  <si>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</si>
  <si>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</si>
  <si>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</si>
  <si>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</si>
  <si>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</si>
  <si>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</si>
  <si>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</si>
  <si>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</si>
  <si>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</si>
  <si>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</si>
  <si>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</si>
  <si>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</si>
  <si>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</si>
  <si>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</si>
  <si>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</si>
  <si>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</si>
  <si>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</si>
  <si>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</si>
  <si>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</si>
  <si>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</si>
  <si>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</si>
  <si>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</si>
  <si>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</si>
  <si>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</si>
  <si>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</si>
  <si>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</si>
  <si>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</si>
  <si>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</si>
  <si>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</si>
  <si>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</si>
  <si>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</si>
  <si>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</si>
  <si>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</si>
  <si>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</si>
  <si>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</si>
  <si>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</si>
  <si>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</si>
  <si>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</si>
  <si>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</si>
  <si>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</si>
  <si>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</si>
  <si>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</si>
  <si>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</si>
  <si>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</si>
  <si>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</si>
  <si>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</si>
  <si>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</si>
  <si>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</si>
  <si>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</si>
  <si>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</si>
  <si>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</si>
  <si>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</si>
  <si>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</si>
  <si>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</si>
  <si>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</si>
  <si>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</si>
  <si>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</si>
  <si>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</si>
  <si>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</si>
  <si>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</si>
  <si>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</si>
  <si>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</si>
  <si>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</si>
  <si>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</si>
  <si>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</si>
  <si>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</si>
  <si>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</si>
  <si>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</si>
  <si>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</si>
  <si>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</si>
  <si>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</si>
  <si>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</si>
  <si>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</si>
  <si>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</si>
  <si>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</si>
  <si>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</si>
  <si>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</si>
  <si>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</si>
  <si>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</si>
  <si>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</si>
  <si>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</si>
  <si>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</si>
  <si>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</si>
  <si>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</si>
  <si>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</si>
  <si>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</si>
  <si>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</si>
  <si>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</si>
  <si>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</si>
  <si>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</si>
  <si>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</si>
  <si>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</si>
  <si>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</si>
  <si>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</si>
  <si>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</si>
  <si>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</si>
  <si>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</si>
  <si>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</si>
  <si>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</si>
  <si>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</si>
  <si>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</si>
  <si>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</si>
  <si>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</si>
  <si>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</si>
  <si>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</si>
  <si>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</si>
  <si>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</si>
  <si>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</si>
  <si>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</si>
  <si>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</si>
  <si>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</si>
  <si>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</si>
  <si>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</si>
  <si>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</si>
  <si>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</si>
  <si>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</si>
  <si>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</si>
  <si>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</si>
  <si>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</si>
  <si>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</si>
  <si>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</si>
  <si>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</si>
  <si>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</si>
  <si>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</si>
  <si>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</si>
  <si>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</si>
  <si>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</si>
  <si>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</si>
  <si>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</si>
  <si>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</si>
  <si>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</si>
  <si>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</si>
  <si>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</si>
  <si>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</si>
  <si>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</si>
  <si>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</si>
  <si>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</si>
  <si>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</si>
  <si>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</si>
  <si>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</si>
  <si>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</si>
  <si>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</si>
  <si>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</si>
  <si>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</si>
  <si>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</si>
  <si>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</si>
  <si>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</si>
  <si>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</si>
  <si>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</si>
  <si>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</si>
  <si>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</si>
  <si>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</si>
  <si>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</si>
  <si>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</si>
  <si>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</si>
  <si>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</si>
  <si>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</si>
  <si>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</si>
  <si>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</si>
  <si>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</si>
  <si>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</si>
  <si>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</si>
  <si>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</si>
  <si>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</si>
  <si>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</si>
  <si>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</si>
  <si>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</si>
  <si>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</si>
  <si>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</si>
  <si>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</si>
  <si>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</si>
  <si>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</si>
  <si>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</si>
  <si>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</si>
  <si>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</si>
  <si>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</si>
  <si>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</si>
  <si>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</si>
  <si>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</si>
  <si>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</si>
  <si>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</si>
  <si>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</si>
  <si>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</si>
  <si>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</si>
  <si>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</si>
  <si>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</si>
  <si>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</si>
  <si>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</si>
  <si>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</si>
  <si>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</si>
  <si>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</si>
  <si>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</si>
  <si>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</si>
  <si>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</si>
  <si>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</si>
  <si>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</si>
  <si>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</si>
  <si>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</si>
  <si>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</si>
  <si>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</si>
  <si>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</si>
  <si>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</si>
  <si>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</si>
  <si>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</si>
  <si>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</si>
  <si>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</si>
  <si>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</si>
  <si>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</si>
  <si>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</si>
  <si>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</si>
  <si>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</si>
  <si>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</si>
  <si>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</si>
  <si>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</si>
  <si>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</si>
  <si>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</si>
  <si>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</si>
  <si>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</si>
  <si>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</si>
  <si>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</si>
  <si>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</si>
  <si>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</si>
  <si>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</si>
  <si>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</si>
  <si>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</si>
  <si>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</si>
  <si>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</si>
  <si>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</si>
  <si>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</si>
  <si>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</si>
  <si>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</si>
  <si>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</si>
  <si>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</si>
  <si>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</si>
  <si>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</si>
  <si>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</si>
  <si>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</si>
  <si>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</si>
  <si>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</si>
  <si>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</si>
  <si>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</si>
  <si>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</si>
  <si>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</si>
  <si>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</si>
  <si>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</si>
  <si>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</si>
  <si>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</si>
  <si>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</si>
  <si>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</si>
  <si>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</si>
  <si>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</si>
  <si>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</si>
  <si>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</si>
  <si>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</si>
  <si>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</si>
  <si>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</si>
  <si>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</si>
  <si>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</si>
  <si>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</si>
  <si>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</si>
  <si>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</si>
  <si>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</si>
  <si>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</si>
  <si>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</si>
  <si>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</si>
  <si>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</si>
  <si>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</si>
  <si>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</si>
  <si>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</si>
  <si>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</si>
  <si>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</si>
  <si>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</si>
  <si>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</si>
  <si>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</si>
  <si>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</si>
  <si>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</si>
  <si>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</si>
  <si>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</si>
  <si>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</si>
  <si>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</si>
  <si>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</si>
  <si>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</si>
  <si>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</si>
  <si>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</si>
  <si>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</si>
  <si>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</si>
  <si>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</si>
  <si>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</si>
  <si>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</si>
  <si>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</si>
  <si>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</si>
  <si>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</si>
  <si>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</si>
  <si>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</si>
  <si>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</si>
  <si>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</si>
  <si>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</si>
  <si>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</si>
  <si>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</si>
  <si>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</si>
  <si>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</si>
  <si>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</si>
  <si>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</si>
  <si>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</si>
  <si>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</si>
  <si>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</si>
  <si>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</si>
  <si>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</si>
  <si>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</si>
  <si>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</si>
  <si>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</si>
  <si>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</si>
  <si>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</si>
  <si>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</si>
  <si>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</si>
  <si>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</si>
  <si>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</si>
  <si>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</si>
  <si>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</si>
  <si>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</si>
  <si>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</si>
  <si>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</si>
  <si>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</si>
  <si>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</si>
  <si>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</si>
  <si>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</si>
  <si>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</si>
  <si>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</si>
  <si>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</si>
  <si>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</si>
  <si>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</si>
  <si>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</si>
  <si>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</si>
  <si>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</si>
  <si>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</si>
  <si>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</si>
  <si>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</si>
  <si>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</si>
  <si>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</si>
  <si>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</si>
  <si>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</si>
  <si>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</si>
  <si>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</si>
  <si>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</si>
  <si>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</si>
  <si>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</si>
  <si>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</si>
  <si>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</si>
  <si>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</si>
  <si>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</si>
  <si>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　住宅情報館株式会社</t>
    <phoneticPr fontId="3"/>
  </si>
  <si>
    <t>　神奈川県相模原市中央区富士見２－８－８</t>
    <phoneticPr fontId="3"/>
  </si>
  <si>
    <t>042-704-7071</t>
    <phoneticPr fontId="3"/>
  </si>
  <si>
    <t>神奈川県相模原市中央区富士見2-8-8</t>
    <phoneticPr fontId="3"/>
  </si>
  <si>
    <t>住宅情報館（株）　代表取締役　黒瀬　雄治</t>
    <phoneticPr fontId="3"/>
  </si>
  <si>
    <t>新築戸建住宅（木造）</t>
    <phoneticPr fontId="3"/>
  </si>
  <si>
    <t>○</t>
  </si>
  <si>
    <t>　12名</t>
    <phoneticPr fontId="3"/>
  </si>
  <si>
    <t>令和  7  年  5  月  26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</si>
</sst>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0"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37" zoomScaleNormal="100" zoomScaleSheetLayoutView="100" workbookViewId="0">
      <selection activeCell="F49" sqref="F49:K50"/>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469</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471</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466</v>
      </c>
      <c r="K39" s="599"/>
      <c r="L39" s="600"/>
      <c r="M39" s="600"/>
      <c r="N39" s="600"/>
      <c r="O39" s="601"/>
      <c r="Q39" s="24"/>
      <c r="R39" s="99"/>
    </row>
    <row r="40" spans="1:19" ht="26.25" customHeight="1">
      <c r="C40" s="88"/>
      <c r="D40" s="28"/>
      <c r="E40" s="28"/>
      <c r="F40" s="28"/>
      <c r="G40" s="28"/>
      <c r="H40" s="29" t="s">
        <v>7</v>
      </c>
      <c r="I40" s="29"/>
      <c r="J40" s="599" t="s">
        <v>467</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465</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463</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5738</v>
      </c>
      <c r="N48" s="615"/>
      <c r="O48" s="616"/>
    </row>
    <row r="49" spans="3:21" ht="18" customHeight="1">
      <c r="C49" s="593" t="s">
        <v>11</v>
      </c>
      <c r="D49" s="594"/>
      <c r="E49" s="595"/>
      <c r="F49" s="648" t="s">
        <v>464</v>
      </c>
      <c r="G49" s="649"/>
      <c r="H49" s="649"/>
      <c r="I49" s="649"/>
      <c r="J49" s="649"/>
      <c r="K49" s="649"/>
      <c r="L49" s="463" t="s">
        <v>172</v>
      </c>
      <c r="M49" s="466"/>
      <c r="N49" s="617"/>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468</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1962</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t="s">
        <v>470</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1259.1000000000001</v>
      </c>
      <c r="I63" s="292" t="s">
        <v>4</v>
      </c>
      <c r="J63" s="571" t="s">
        <v>324</v>
      </c>
      <c r="K63" s="572"/>
      <c r="L63" s="573"/>
      <c r="M63" s="563">
        <f>+別紙!AA14</f>
        <v>1259.1000000000001</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216.1</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1231.9000000000001</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scale="9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6" zoomScaleNormal="100" workbookViewId="0">
      <selection activeCell="AA28" sqref="AA28:AE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0.4</v>
      </c>
      <c r="E24" s="729"/>
      <c r="F24" s="729"/>
      <c r="G24" s="211" t="s">
        <v>198</v>
      </c>
      <c r="H24" s="707">
        <f>+F12</f>
        <v>0.3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0.3</v>
      </c>
      <c r="Q27" s="712"/>
      <c r="R27" s="712"/>
      <c r="S27" s="712"/>
      <c r="T27" s="54" t="s">
        <v>38</v>
      </c>
      <c r="U27" s="74"/>
      <c r="V27" s="74"/>
      <c r="Y27" s="72" t="s">
        <v>39</v>
      </c>
      <c r="Z27" s="75"/>
      <c r="AH27" s="63"/>
      <c r="AI27" s="63"/>
      <c r="AJ27" s="63"/>
      <c r="AK27" s="63"/>
      <c r="AL27" s="675">
        <f>+AH18+P27</f>
        <v>0.3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0.3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0.4</v>
      </c>
      <c r="E29" s="729"/>
      <c r="F29" s="729"/>
      <c r="G29" s="211" t="s">
        <v>198</v>
      </c>
      <c r="H29" s="707">
        <f>+AL27</f>
        <v>0.3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0.4</v>
      </c>
      <c r="E30" s="729"/>
      <c r="F30" s="729"/>
      <c r="G30" s="211" t="s">
        <v>198</v>
      </c>
      <c r="H30" s="707">
        <f>+AL30</f>
        <v>0.1</v>
      </c>
      <c r="I30" s="708"/>
      <c r="J30" s="211" t="s">
        <v>198</v>
      </c>
      <c r="M30" s="681"/>
      <c r="P30" s="66"/>
      <c r="R30" s="711">
        <f>+ROUND(AA28,1)+ROUND(AA29,1)+ROUND(AA30,1)</f>
        <v>0.3</v>
      </c>
      <c r="S30" s="712"/>
      <c r="T30" s="712"/>
      <c r="U30" s="712"/>
      <c r="V30" s="54" t="s">
        <v>16</v>
      </c>
      <c r="Y30" s="713" t="s">
        <v>186</v>
      </c>
      <c r="Z30" s="714"/>
      <c r="AA30" s="669"/>
      <c r="AB30" s="670"/>
      <c r="AC30" s="670"/>
      <c r="AD30" s="670"/>
      <c r="AE30" s="670"/>
      <c r="AF30" s="54" t="s">
        <v>13</v>
      </c>
      <c r="AL30" s="661">
        <v>0.1</v>
      </c>
      <c r="AM30" s="662"/>
      <c r="AN30" s="662"/>
      <c r="AO30" s="662"/>
      <c r="AP30" s="62" t="s">
        <v>13</v>
      </c>
      <c r="AS30" s="706"/>
      <c r="AT30" s="703"/>
      <c r="AU30" s="703"/>
      <c r="AV30" s="704"/>
      <c r="AW30" s="498"/>
    </row>
    <row r="31" spans="2:49" ht="27" customHeight="1" thickTop="1" thickBot="1">
      <c r="B31" s="740" t="s">
        <v>226</v>
      </c>
      <c r="C31" s="741"/>
      <c r="D31" s="729">
        <v>0.4</v>
      </c>
      <c r="E31" s="729"/>
      <c r="F31" s="729"/>
      <c r="G31" s="211" t="s">
        <v>198</v>
      </c>
      <c r="H31" s="707">
        <f>+AS24</f>
        <v>0.3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14" zoomScaleNormal="100" workbookViewId="0">
      <selection activeCell="D31" sqref="D31:F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59.5</v>
      </c>
      <c r="E24" s="729"/>
      <c r="F24" s="729"/>
      <c r="G24" s="211" t="s">
        <v>198</v>
      </c>
      <c r="H24" s="707">
        <f>+F12</f>
        <v>33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33</v>
      </c>
      <c r="Q27" s="712"/>
      <c r="R27" s="712"/>
      <c r="S27" s="712"/>
      <c r="T27" s="54" t="s">
        <v>38</v>
      </c>
      <c r="U27" s="74"/>
      <c r="V27" s="74"/>
      <c r="Y27" s="72" t="s">
        <v>39</v>
      </c>
      <c r="Z27" s="75"/>
      <c r="AH27" s="63"/>
      <c r="AI27" s="63"/>
      <c r="AJ27" s="63"/>
      <c r="AK27" s="63"/>
      <c r="AL27" s="675">
        <f>+AH18+P27</f>
        <v>33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59.5</v>
      </c>
      <c r="E29" s="729"/>
      <c r="F29" s="729"/>
      <c r="G29" s="211" t="s">
        <v>198</v>
      </c>
      <c r="H29" s="707">
        <f>+AL27</f>
        <v>33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1.3</v>
      </c>
      <c r="E30" s="729"/>
      <c r="F30" s="729"/>
      <c r="G30" s="211" t="s">
        <v>198</v>
      </c>
      <c r="H30" s="707">
        <f>+AL30</f>
        <v>3.2</v>
      </c>
      <c r="I30" s="708"/>
      <c r="J30" s="211" t="s">
        <v>198</v>
      </c>
      <c r="M30" s="681"/>
      <c r="P30" s="66"/>
      <c r="R30" s="711">
        <f>+ROUND(AA28,1)+ROUND(AA29,1)+ROUND(AA30,1)</f>
        <v>33</v>
      </c>
      <c r="S30" s="712"/>
      <c r="T30" s="712"/>
      <c r="U30" s="712"/>
      <c r="V30" s="54" t="s">
        <v>16</v>
      </c>
      <c r="Y30" s="713" t="s">
        <v>186</v>
      </c>
      <c r="Z30" s="714"/>
      <c r="AA30" s="669"/>
      <c r="AB30" s="670"/>
      <c r="AC30" s="670"/>
      <c r="AD30" s="670"/>
      <c r="AE30" s="670"/>
      <c r="AF30" s="54" t="s">
        <v>13</v>
      </c>
      <c r="AL30" s="661">
        <v>3.2</v>
      </c>
      <c r="AM30" s="662"/>
      <c r="AN30" s="662"/>
      <c r="AO30" s="662"/>
      <c r="AP30" s="62" t="s">
        <v>13</v>
      </c>
      <c r="AS30" s="706"/>
      <c r="AT30" s="703"/>
      <c r="AU30" s="703"/>
      <c r="AV30" s="704"/>
      <c r="AW30" s="498"/>
    </row>
    <row r="31" spans="2:49" ht="27" customHeight="1" thickTop="1" thickBot="1">
      <c r="B31" s="740" t="s">
        <v>226</v>
      </c>
      <c r="C31" s="741"/>
      <c r="D31" s="729">
        <v>59.5</v>
      </c>
      <c r="E31" s="729"/>
      <c r="F31" s="729"/>
      <c r="G31" s="211" t="s">
        <v>198</v>
      </c>
      <c r="H31" s="707">
        <f>+AS24</f>
        <v>33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13" zoomScaleNormal="100" workbookViewId="0">
      <selection activeCell="M26" sqref="M26:M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59.3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107.3</v>
      </c>
      <c r="E24" s="729"/>
      <c r="F24" s="729"/>
      <c r="G24" s="211" t="s">
        <v>198</v>
      </c>
      <c r="H24" s="707">
        <f>+F12</f>
        <v>59.3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59.3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59.3</v>
      </c>
      <c r="Q27" s="712"/>
      <c r="R27" s="712"/>
      <c r="S27" s="712"/>
      <c r="T27" s="54" t="s">
        <v>38</v>
      </c>
      <c r="U27" s="74"/>
      <c r="V27" s="74"/>
      <c r="Y27" s="72" t="s">
        <v>39</v>
      </c>
      <c r="Z27" s="75"/>
      <c r="AH27" s="63"/>
      <c r="AI27" s="63"/>
      <c r="AJ27" s="63"/>
      <c r="AK27" s="63"/>
      <c r="AL27" s="675">
        <f>+AH18+P27</f>
        <v>59.3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59.3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107.3</v>
      </c>
      <c r="E29" s="729"/>
      <c r="F29" s="729"/>
      <c r="G29" s="211" t="s">
        <v>198</v>
      </c>
      <c r="H29" s="707">
        <f>+AL27</f>
        <v>59.3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24.9</v>
      </c>
      <c r="E30" s="729"/>
      <c r="F30" s="729"/>
      <c r="G30" s="211" t="s">
        <v>198</v>
      </c>
      <c r="H30" s="707">
        <f>+AL30</f>
        <v>1.7</v>
      </c>
      <c r="I30" s="708"/>
      <c r="J30" s="211" t="s">
        <v>198</v>
      </c>
      <c r="M30" s="681"/>
      <c r="P30" s="66"/>
      <c r="R30" s="711">
        <f>+ROUND(AA28,1)+ROUND(AA29,1)+ROUND(AA30,1)</f>
        <v>59.3</v>
      </c>
      <c r="S30" s="712"/>
      <c r="T30" s="712"/>
      <c r="U30" s="712"/>
      <c r="V30" s="54" t="s">
        <v>16</v>
      </c>
      <c r="Y30" s="713" t="s">
        <v>186</v>
      </c>
      <c r="Z30" s="714"/>
      <c r="AA30" s="669"/>
      <c r="AB30" s="670"/>
      <c r="AC30" s="670"/>
      <c r="AD30" s="670"/>
      <c r="AE30" s="670"/>
      <c r="AF30" s="54" t="s">
        <v>13</v>
      </c>
      <c r="AL30" s="661">
        <v>1.7</v>
      </c>
      <c r="AM30" s="662"/>
      <c r="AN30" s="662"/>
      <c r="AO30" s="662"/>
      <c r="AP30" s="62" t="s">
        <v>13</v>
      </c>
      <c r="AS30" s="706"/>
      <c r="AT30" s="703"/>
      <c r="AU30" s="703"/>
      <c r="AV30" s="704"/>
      <c r="AW30" s="498"/>
    </row>
    <row r="31" spans="2:49" ht="27" customHeight="1" thickTop="1" thickBot="1">
      <c r="B31" s="740" t="s">
        <v>226</v>
      </c>
      <c r="C31" s="741"/>
      <c r="D31" s="729">
        <v>107.3</v>
      </c>
      <c r="E31" s="729"/>
      <c r="F31" s="729"/>
      <c r="G31" s="211" t="s">
        <v>198</v>
      </c>
      <c r="H31" s="707">
        <f>+AS24</f>
        <v>59.3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9" zoomScaleNormal="100" workbookViewId="0">
      <selection activeCell="K36" sqref="K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318.3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515.20000000000005</v>
      </c>
      <c r="E24" s="729"/>
      <c r="F24" s="729"/>
      <c r="G24" s="211" t="s">
        <v>198</v>
      </c>
      <c r="H24" s="707">
        <f>+F12</f>
        <v>318.3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318.3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318.3</v>
      </c>
      <c r="Q27" s="712"/>
      <c r="R27" s="712"/>
      <c r="S27" s="712"/>
      <c r="T27" s="54" t="s">
        <v>38</v>
      </c>
      <c r="U27" s="74"/>
      <c r="V27" s="74"/>
      <c r="Y27" s="72" t="s">
        <v>39</v>
      </c>
      <c r="Z27" s="75"/>
      <c r="AH27" s="63"/>
      <c r="AI27" s="63"/>
      <c r="AJ27" s="63"/>
      <c r="AK27" s="63"/>
      <c r="AL27" s="675">
        <f>+AH18+P27</f>
        <v>318.3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318.3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515.20000000000005</v>
      </c>
      <c r="E29" s="729"/>
      <c r="F29" s="729"/>
      <c r="G29" s="211" t="s">
        <v>198</v>
      </c>
      <c r="H29" s="707">
        <f>+AL27</f>
        <v>318.3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36.1</v>
      </c>
      <c r="E30" s="729"/>
      <c r="F30" s="729"/>
      <c r="G30" s="211" t="s">
        <v>198</v>
      </c>
      <c r="H30" s="707">
        <f>+AL30</f>
        <v>8.3000000000000007</v>
      </c>
      <c r="I30" s="708"/>
      <c r="J30" s="211" t="s">
        <v>198</v>
      </c>
      <c r="M30" s="681"/>
      <c r="P30" s="66"/>
      <c r="R30" s="711">
        <f>+ROUND(AA28,1)+ROUND(AA29,1)+ROUND(AA30,1)</f>
        <v>318.3</v>
      </c>
      <c r="S30" s="712"/>
      <c r="T30" s="712"/>
      <c r="U30" s="712"/>
      <c r="V30" s="54" t="s">
        <v>16</v>
      </c>
      <c r="Y30" s="713" t="s">
        <v>186</v>
      </c>
      <c r="Z30" s="714"/>
      <c r="AA30" s="669"/>
      <c r="AB30" s="670"/>
      <c r="AC30" s="670"/>
      <c r="AD30" s="670"/>
      <c r="AE30" s="670"/>
      <c r="AF30" s="54" t="s">
        <v>13</v>
      </c>
      <c r="AL30" s="661">
        <v>8.3000000000000007</v>
      </c>
      <c r="AM30" s="662"/>
      <c r="AN30" s="662"/>
      <c r="AO30" s="662"/>
      <c r="AP30" s="62" t="s">
        <v>13</v>
      </c>
      <c r="AS30" s="706"/>
      <c r="AT30" s="703"/>
      <c r="AU30" s="703"/>
      <c r="AV30" s="704"/>
      <c r="AW30" s="498"/>
    </row>
    <row r="31" spans="2:49" ht="27" customHeight="1" thickTop="1" thickBot="1">
      <c r="B31" s="740" t="s">
        <v>226</v>
      </c>
      <c r="C31" s="741"/>
      <c r="D31" s="729">
        <v>515.20000000000005</v>
      </c>
      <c r="E31" s="729"/>
      <c r="F31" s="729"/>
      <c r="G31" s="211" t="s">
        <v>198</v>
      </c>
      <c r="H31" s="707">
        <f>+AS24</f>
        <v>318.3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　住宅情報館株式会社</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6" zoomScaleNormal="100" workbookViewId="0">
      <selection activeCell="L33" sqref="L3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27.2</v>
      </c>
      <c r="E24" s="729"/>
      <c r="F24" s="729"/>
      <c r="G24" s="211" t="s">
        <v>198</v>
      </c>
      <c r="H24" s="707">
        <f>+F12</f>
        <v>20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20</v>
      </c>
      <c r="Q27" s="712"/>
      <c r="R27" s="712"/>
      <c r="S27" s="712"/>
      <c r="T27" s="54" t="s">
        <v>38</v>
      </c>
      <c r="U27" s="74"/>
      <c r="V27" s="74"/>
      <c r="Y27" s="72" t="s">
        <v>39</v>
      </c>
      <c r="Z27" s="75"/>
      <c r="AH27" s="63"/>
      <c r="AI27" s="63"/>
      <c r="AJ27" s="63"/>
      <c r="AK27" s="63"/>
      <c r="AL27" s="675">
        <f>+AH18+P27</f>
        <v>20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27.2</v>
      </c>
      <c r="E29" s="729"/>
      <c r="F29" s="729"/>
      <c r="G29" s="211" t="s">
        <v>198</v>
      </c>
      <c r="H29" s="707">
        <f>+AL27</f>
        <v>20</v>
      </c>
      <c r="I29" s="708"/>
      <c r="J29" s="211" t="s">
        <v>198</v>
      </c>
      <c r="M29" s="681"/>
      <c r="P29" s="66"/>
      <c r="Q29" s="158"/>
      <c r="R29" s="61" t="s">
        <v>183</v>
      </c>
      <c r="S29" s="683" t="s">
        <v>33</v>
      </c>
      <c r="T29" s="697"/>
      <c r="U29" s="697"/>
      <c r="V29" s="698"/>
      <c r="W29" s="58"/>
      <c r="X29" s="76"/>
      <c r="Y29" s="713" t="s">
        <v>258</v>
      </c>
      <c r="Z29" s="714"/>
      <c r="AA29" s="669">
        <v>20</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24.2</v>
      </c>
      <c r="E30" s="729"/>
      <c r="F30" s="729"/>
      <c r="G30" s="211" t="s">
        <v>198</v>
      </c>
      <c r="H30" s="707">
        <f>+AL30</f>
        <v>17.600000000000001</v>
      </c>
      <c r="I30" s="708"/>
      <c r="J30" s="211" t="s">
        <v>198</v>
      </c>
      <c r="M30" s="681"/>
      <c r="P30" s="66"/>
      <c r="R30" s="711">
        <f>+ROUND(AA28,1)+ROUND(AA29,1)+ROUND(AA30,1)</f>
        <v>20</v>
      </c>
      <c r="S30" s="712"/>
      <c r="T30" s="712"/>
      <c r="U30" s="712"/>
      <c r="V30" s="54" t="s">
        <v>16</v>
      </c>
      <c r="Y30" s="713" t="s">
        <v>186</v>
      </c>
      <c r="Z30" s="714"/>
      <c r="AA30" s="669"/>
      <c r="AB30" s="670"/>
      <c r="AC30" s="670"/>
      <c r="AD30" s="670"/>
      <c r="AE30" s="670"/>
      <c r="AF30" s="54" t="s">
        <v>13</v>
      </c>
      <c r="AL30" s="661">
        <v>17.600000000000001</v>
      </c>
      <c r="AM30" s="662"/>
      <c r="AN30" s="662"/>
      <c r="AO30" s="662"/>
      <c r="AP30" s="62" t="s">
        <v>13</v>
      </c>
      <c r="AS30" s="706"/>
      <c r="AT30" s="703"/>
      <c r="AU30" s="703"/>
      <c r="AV30" s="704"/>
      <c r="AW30" s="498"/>
    </row>
    <row r="31" spans="2:49" ht="27" customHeight="1" thickTop="1" thickBot="1">
      <c r="B31" s="740" t="s">
        <v>226</v>
      </c>
      <c r="C31" s="741"/>
      <c r="D31" s="729"/>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1" zoomScale="70" zoomScaleNormal="70" workbookViewId="0">
      <selection activeCell="AA9" sqref="AA9"/>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　住宅情報館株式会社</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136.69999999999999</v>
      </c>
      <c r="M9" s="392">
        <f>IF(OR(ｷ.紙くず!D24&gt;0,ｷ.紙くず!D24&lt;0),ｷ.紙くず!D24,IF(M$19&gt;0,"0",0))</f>
        <v>93.7</v>
      </c>
      <c r="N9" s="392">
        <f>IF(OR(ｸ.木くず!D24&gt;0,ｸ.木くず!D24&lt;0),ｸ.木くず!D24,IF(N$19&gt;0,"0",0))</f>
        <v>319.10000000000002</v>
      </c>
      <c r="O9" s="392">
        <f>IF(OR(ｹ.繊維くず!D24&gt;0,ｹ.繊維くず!D24&lt;0),ｹ.繊維くず!D24,IF(O$19&gt;0,"0",0))</f>
        <v>0.4</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59.5</v>
      </c>
      <c r="T9" s="392">
        <f>IF(OR(ｾ.ｶﾞﾗｽ･ｺﾝｸﾘ･陶磁器くず!D24&gt;0,ｾ.ｶﾞﾗｽ･ｺﾝｸﾘ･陶磁器くず!D24&lt;0),ｾ.ｶﾞﾗｽ･ｺﾝｸﾘ･陶磁器くず!D24,IF(T$19&gt;0,"0",0))</f>
        <v>107.3</v>
      </c>
      <c r="U9" s="392">
        <f>IF(OR(ｿ.鉱さい!D24&gt;0,ｿ.鉱さい!D24&lt;0),ｿ.鉱さい!D24,IF(U$19&gt;0,"0",0))</f>
        <v>0</v>
      </c>
      <c r="V9" s="392">
        <f>IF(OR(ﾀ.がれき類!D24&gt;0,ﾀ.がれき類!D24&lt;0),ﾀ.がれき類!D24,IF(V$19&gt;0,"0",0))</f>
        <v>515.20000000000005</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27.2</v>
      </c>
      <c r="AA9" s="394">
        <f>IF(SUM(G9:Z9)&gt;0,SUM(G9:Z9),IF(AA$19&gt;0,"0",0))</f>
        <v>1259.1000000000001</v>
      </c>
    </row>
    <row r="10" spans="2:27" ht="20.45" customHeight="1">
      <c r="B10" s="184" t="s">
        <v>352</v>
      </c>
      <c r="C10" s="822" t="s">
        <v>320</v>
      </c>
      <c r="D10" s="822"/>
      <c r="E10" s="822"/>
      <c r="F10" s="823"/>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136.69999999999999</v>
      </c>
      <c r="M14" s="398">
        <f>IF(OR(ｷ.紙くず!D29&gt;0,ｷ.紙くず!D29&lt;0),ｷ.紙くず!D29,IF(M$19&gt;0,"0",0))</f>
        <v>93.7</v>
      </c>
      <c r="N14" s="398">
        <f>IF(OR(ｸ.木くず!D29&gt;0,ｸ.木くず!D29&lt;0),ｸ.木くず!D29,IF(N$19&gt;0,"0",0))</f>
        <v>319.10000000000002</v>
      </c>
      <c r="O14" s="398">
        <f>IF(OR(ｹ.繊維くず!D29&gt;0,ｹ.繊維くず!D29&lt;0),ｹ.繊維くず!D29,IF(O$19&gt;0,"0",0))</f>
        <v>0.4</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59.5</v>
      </c>
      <c r="T14" s="398">
        <f>IF(OR(ｾ.ｶﾞﾗｽ･ｺﾝｸﾘ･陶磁器くず!D29&gt;0,ｾ.ｶﾞﾗｽ･ｺﾝｸﾘ･陶磁器くず!D29&lt;0),ｾ.ｶﾞﾗｽ･ｺﾝｸﾘ･陶磁器くず!D29,IF(T$19&gt;0,"0",0))</f>
        <v>107.3</v>
      </c>
      <c r="U14" s="398">
        <f>IF(OR(ｿ.鉱さい!D29&gt;0,ｿ.鉱さい!D29&lt;0),ｿ.鉱さい!D29,IF(U$19&gt;0,"0",0))</f>
        <v>0</v>
      </c>
      <c r="V14" s="398">
        <f>IF(OR(ﾀ.がれき類!D29&gt;0,ﾀ.がれき類!D29&lt;0),ﾀ.がれき類!D29,IF(V$19&gt;0,"0",0))</f>
        <v>515.20000000000005</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27.2</v>
      </c>
      <c r="AA14" s="400">
        <f t="shared" si="0"/>
        <v>1259.1000000000001</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2.6</v>
      </c>
      <c r="M15" s="398">
        <f>IF(OR(ｷ.紙くず!D30&gt;0,ｷ.紙くず!D30&lt;0),ｷ.紙くず!D30,IF(M$19&gt;0,"0",0))</f>
        <v>0.5</v>
      </c>
      <c r="N15" s="398">
        <f>IF(OR(ｸ.木くず!D30&gt;0,ｸ.木くず!D30&lt;0),ｸ.木くず!D30,IF(N$19&gt;0,"0",0))</f>
        <v>126.1</v>
      </c>
      <c r="O15" s="398">
        <f>IF(OR(ｹ.繊維くず!D30&gt;0,ｹ.繊維くず!D30&lt;0),ｹ.繊維くず!D30,IF(O$19&gt;0,"0",0))</f>
        <v>0.4</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1.3</v>
      </c>
      <c r="T15" s="398">
        <f>IF(OR(ｾ.ｶﾞﾗｽ･ｺﾝｸﾘ･陶磁器くず!D30&gt;0,ｾ.ｶﾞﾗｽ･ｺﾝｸﾘ･陶磁器くず!D30&lt;0),ｾ.ｶﾞﾗｽ･ｺﾝｸﾘ･陶磁器くず!D30,IF(T$19&gt;0,"0",0))</f>
        <v>24.9</v>
      </c>
      <c r="U15" s="398">
        <f>IF(OR(ｿ.鉱さい!D30&gt;0,ｿ.鉱さい!D30&lt;0),ｿ.鉱さい!D30,IF(U$19&gt;0,"0",0))</f>
        <v>0</v>
      </c>
      <c r="V15" s="398">
        <f>IF(OR(ﾀ.がれき類!D30&gt;0,ﾀ.がれき類!D30&lt;0),ﾀ.がれき類!D30,IF(V$19&gt;0,"0",0))</f>
        <v>36.1</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24.2</v>
      </c>
      <c r="AA15" s="400">
        <f t="shared" si="0"/>
        <v>216.1</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136.69999999999999</v>
      </c>
      <c r="M16" s="398">
        <f>IF(OR(ｷ.紙くず!D31&gt;0,ｷ.紙くず!D31&lt;0),ｷ.紙くず!D31,IF(M$19&gt;0,"0",0))</f>
        <v>93.7</v>
      </c>
      <c r="N16" s="398">
        <f>IF(OR(ｸ.木くず!D31&gt;0,ｸ.木くず!D31&lt;0),ｸ.木くず!D31,IF(N$19&gt;0,"0",0))</f>
        <v>319.10000000000002</v>
      </c>
      <c r="O16" s="398">
        <f>IF(OR(ｹ.繊維くず!D31&gt;0,ｹ.繊維くず!D31&lt;0),ｹ.繊維くず!D31,IF(O$19&gt;0,"0",0))</f>
        <v>0.4</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59.5</v>
      </c>
      <c r="T16" s="398">
        <f>IF(OR(ｾ.ｶﾞﾗｽ･ｺﾝｸﾘ･陶磁器くず!D31&gt;0,ｾ.ｶﾞﾗｽ･ｺﾝｸﾘ･陶磁器くず!D31&lt;0),ｾ.ｶﾞﾗｽ･ｺﾝｸﾘ･陶磁器くず!D31,IF(T$19&gt;0,"0",0))</f>
        <v>107.3</v>
      </c>
      <c r="U16" s="398">
        <f>IF(OR(ｿ.鉱さい!D31&gt;0,ｿ.鉱さい!D31&lt;0),ｿ.鉱さい!D31,IF(U$19&gt;0,"0",0))</f>
        <v>0</v>
      </c>
      <c r="V16" s="398">
        <f>IF(OR(ﾀ.がれき類!D31&gt;0,ﾀ.がれき類!D31&lt;0),ﾀ.がれき類!D31,IF(V$19&gt;0,"0",0))</f>
        <v>515.20000000000005</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t="str">
        <f>IF(OR(ﾄ.混合廃棄物その他!D31&gt;0,ﾄ.混合廃棄物その他!D31&lt;0),ﾄ.混合廃棄物その他!D31,IF(Z$19&gt;0,"0",0))</f>
        <v>0</v>
      </c>
      <c r="AA16" s="400">
        <f t="shared" si="0"/>
        <v>1231.9000000000001</v>
      </c>
    </row>
    <row r="17" spans="2:27" ht="20.45" customHeight="1">
      <c r="B17" s="184"/>
      <c r="C17" s="824" t="s">
        <v>428</v>
      </c>
      <c r="D17" s="824"/>
      <c r="E17" s="824"/>
      <c r="F17" s="805"/>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v>
      </c>
      <c r="I19" s="404">
        <f t="shared" si="1"/>
        <v>0</v>
      </c>
      <c r="J19" s="404">
        <f t="shared" si="1"/>
        <v>0</v>
      </c>
      <c r="K19" s="404">
        <f t="shared" si="1"/>
        <v>0</v>
      </c>
      <c r="L19" s="404">
        <f t="shared" si="1"/>
        <v>110.69999999999999</v>
      </c>
      <c r="M19" s="404">
        <f t="shared" si="1"/>
        <v>79.2</v>
      </c>
      <c r="N19" s="404">
        <f t="shared" si="1"/>
        <v>249.9</v>
      </c>
      <c r="O19" s="404">
        <f t="shared" si="1"/>
        <v>0.3</v>
      </c>
      <c r="P19" s="404">
        <f t="shared" si="1"/>
        <v>0</v>
      </c>
      <c r="Q19" s="404">
        <f t="shared" si="1"/>
        <v>0</v>
      </c>
      <c r="R19" s="404">
        <f t="shared" si="1"/>
        <v>0</v>
      </c>
      <c r="S19" s="404">
        <f t="shared" si="1"/>
        <v>33</v>
      </c>
      <c r="T19" s="404">
        <f t="shared" si="1"/>
        <v>59.3</v>
      </c>
      <c r="U19" s="404">
        <f t="shared" si="1"/>
        <v>0</v>
      </c>
      <c r="V19" s="404">
        <f t="shared" si="1"/>
        <v>318.3</v>
      </c>
      <c r="W19" s="404">
        <f t="shared" si="1"/>
        <v>0</v>
      </c>
      <c r="X19" s="404">
        <f t="shared" si="1"/>
        <v>0</v>
      </c>
      <c r="Y19" s="404">
        <f t="shared" si="1"/>
        <v>0</v>
      </c>
      <c r="Z19" s="405">
        <f t="shared" si="1"/>
        <v>20</v>
      </c>
      <c r="AA19" s="406">
        <f t="shared" ref="AA19:AA25" si="2">SUM(G19:Z19)</f>
        <v>870.7</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110.69999999999999</v>
      </c>
      <c r="M41" s="440">
        <f t="shared" si="8"/>
        <v>79.2</v>
      </c>
      <c r="N41" s="440">
        <f t="shared" si="8"/>
        <v>249.9</v>
      </c>
      <c r="O41" s="440">
        <f t="shared" si="8"/>
        <v>0.3</v>
      </c>
      <c r="P41" s="440">
        <f t="shared" si="8"/>
        <v>0</v>
      </c>
      <c r="Q41" s="440">
        <f t="shared" si="8"/>
        <v>0</v>
      </c>
      <c r="R41" s="440">
        <f t="shared" si="8"/>
        <v>0</v>
      </c>
      <c r="S41" s="440">
        <f t="shared" si="8"/>
        <v>33</v>
      </c>
      <c r="T41" s="440">
        <f t="shared" si="8"/>
        <v>59.3</v>
      </c>
      <c r="U41" s="440">
        <f t="shared" si="8"/>
        <v>0</v>
      </c>
      <c r="V41" s="440">
        <f t="shared" si="8"/>
        <v>318.3</v>
      </c>
      <c r="W41" s="440">
        <f t="shared" si="8"/>
        <v>0</v>
      </c>
      <c r="X41" s="440">
        <f t="shared" si="8"/>
        <v>0</v>
      </c>
      <c r="Y41" s="440">
        <f t="shared" si="8"/>
        <v>0</v>
      </c>
      <c r="Z41" s="441">
        <f t="shared" si="8"/>
        <v>20</v>
      </c>
      <c r="AA41" s="442">
        <f t="shared" si="4"/>
        <v>870.7</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110.69999999999999</v>
      </c>
      <c r="M42" s="431">
        <f t="shared" si="9"/>
        <v>79.2</v>
      </c>
      <c r="N42" s="431">
        <f t="shared" si="9"/>
        <v>249.9</v>
      </c>
      <c r="O42" s="431">
        <f t="shared" si="9"/>
        <v>0.3</v>
      </c>
      <c r="P42" s="431">
        <f t="shared" si="9"/>
        <v>0</v>
      </c>
      <c r="Q42" s="431">
        <f t="shared" si="9"/>
        <v>0</v>
      </c>
      <c r="R42" s="431">
        <f t="shared" si="9"/>
        <v>0</v>
      </c>
      <c r="S42" s="431">
        <f t="shared" si="9"/>
        <v>33</v>
      </c>
      <c r="T42" s="431">
        <f t="shared" si="9"/>
        <v>59.3</v>
      </c>
      <c r="U42" s="431">
        <f t="shared" si="9"/>
        <v>0</v>
      </c>
      <c r="V42" s="431">
        <f t="shared" si="9"/>
        <v>318.3</v>
      </c>
      <c r="W42" s="431">
        <f t="shared" si="9"/>
        <v>0</v>
      </c>
      <c r="X42" s="431">
        <f t="shared" si="9"/>
        <v>0</v>
      </c>
      <c r="Y42" s="431">
        <f t="shared" si="9"/>
        <v>0</v>
      </c>
      <c r="Z42" s="432">
        <f t="shared" si="9"/>
        <v>20</v>
      </c>
      <c r="AA42" s="433">
        <f t="shared" si="4"/>
        <v>870.7</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110.6</v>
      </c>
      <c r="M43" s="434">
        <f>+ｷ.紙くず!$AA$28</f>
        <v>79.2</v>
      </c>
      <c r="N43" s="434">
        <f>+ｸ.木くず!$AA$28</f>
        <v>249.9</v>
      </c>
      <c r="O43" s="434">
        <f>+ｹ.繊維くず!$AA$28</f>
        <v>0.3</v>
      </c>
      <c r="P43" s="434">
        <f>+ｺ.動植物性残さ!$AA$28</f>
        <v>0</v>
      </c>
      <c r="Q43" s="434">
        <f>+ｻ.動物系固形不要物!$AA$28</f>
        <v>0</v>
      </c>
      <c r="R43" s="434">
        <f>+ｼ.ｺﾞﾑくず!$AA$28</f>
        <v>0</v>
      </c>
      <c r="S43" s="434">
        <f>+ｽ.金属くず!$AA$28</f>
        <v>33</v>
      </c>
      <c r="T43" s="434">
        <f>+ｾ.ｶﾞﾗｽ･ｺﾝｸﾘ･陶磁器くず!$AA$28</f>
        <v>59.3</v>
      </c>
      <c r="U43" s="434">
        <f>+ｿ.鉱さい!$AA$28</f>
        <v>0</v>
      </c>
      <c r="V43" s="434">
        <f>+ﾀ.がれき類!$AA$28</f>
        <v>318.3</v>
      </c>
      <c r="W43" s="434">
        <f>+ﾁ.動物のふん尿!$AA$28</f>
        <v>0</v>
      </c>
      <c r="X43" s="434">
        <f>+ﾂ.動物の死体!$AA$28</f>
        <v>0</v>
      </c>
      <c r="Y43" s="434">
        <f>+ﾃ.ばいじん!$AA$28</f>
        <v>0</v>
      </c>
      <c r="Z43" s="435">
        <f>+ﾄ.混合廃棄物その他!$AA$28</f>
        <v>0</v>
      </c>
      <c r="AA43" s="436">
        <f t="shared" si="4"/>
        <v>850.60000000000014</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0.1</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20</v>
      </c>
      <c r="AA44" s="436">
        <f t="shared" si="4"/>
        <v>20.100000000000001</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110.69999999999999</v>
      </c>
      <c r="M47" s="443">
        <f>+ｷ.紙くず!$AL$27</f>
        <v>79.2</v>
      </c>
      <c r="N47" s="443">
        <f>+ｸ.木くず!$AL$27</f>
        <v>249.9</v>
      </c>
      <c r="O47" s="443">
        <f>+ｹ.繊維くず!$AL$27</f>
        <v>0.3</v>
      </c>
      <c r="P47" s="443">
        <f>+ｺ.動植物性残さ!$AL$27</f>
        <v>0</v>
      </c>
      <c r="Q47" s="443">
        <f>+ｻ.動物系固形不要物!$AL$27</f>
        <v>0</v>
      </c>
      <c r="R47" s="443">
        <f>+ｼ.ｺﾞﾑくず!$AL$27</f>
        <v>0</v>
      </c>
      <c r="S47" s="443">
        <f>+ｽ.金属くず!$AL$27</f>
        <v>33</v>
      </c>
      <c r="T47" s="443">
        <f>+ｾ.ｶﾞﾗｽ･ｺﾝｸﾘ･陶磁器くず!$AL$27</f>
        <v>59.3</v>
      </c>
      <c r="U47" s="443">
        <f>+ｿ.鉱さい!$AL$27</f>
        <v>0</v>
      </c>
      <c r="V47" s="443">
        <f>+ﾀ.がれき類!$AL$27</f>
        <v>318.3</v>
      </c>
      <c r="W47" s="443">
        <f>+ﾁ.動物のふん尿!$AL$27</f>
        <v>0</v>
      </c>
      <c r="X47" s="443">
        <f>+ﾂ.動物の死体!$AL$27</f>
        <v>0</v>
      </c>
      <c r="Y47" s="443">
        <f>+ﾃ.ばいじん!$AL$27</f>
        <v>0</v>
      </c>
      <c r="Z47" s="444">
        <f>+ﾄ.混合廃棄物その他!$AL$27</f>
        <v>20</v>
      </c>
      <c r="AA47" s="445">
        <f t="shared" si="4"/>
        <v>870.7</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3.1</v>
      </c>
      <c r="M48" s="446">
        <f>+ｷ.紙くず!$AL$30</f>
        <v>0.8</v>
      </c>
      <c r="N48" s="446">
        <f>+ｸ.木くず!$AL$30</f>
        <v>80.599999999999994</v>
      </c>
      <c r="O48" s="446">
        <f>+ｹ.繊維くず!$AL$30</f>
        <v>0.1</v>
      </c>
      <c r="P48" s="446">
        <f>+ｺ.動植物性残さ!$AL$30</f>
        <v>0</v>
      </c>
      <c r="Q48" s="446">
        <f>+ｻ.動物系固形不要物!$AL$30</f>
        <v>0</v>
      </c>
      <c r="R48" s="446">
        <f>+ｼ.ｺﾞﾑくず!$AL$30</f>
        <v>0</v>
      </c>
      <c r="S48" s="446">
        <f>+ｽ.金属くず!$AL$30</f>
        <v>3.2</v>
      </c>
      <c r="T48" s="446">
        <f>+ｾ.ｶﾞﾗｽ･ｺﾝｸﾘ･陶磁器くず!$AL$30</f>
        <v>1.7</v>
      </c>
      <c r="U48" s="446">
        <f>+ｿ.鉱さい!$AL$30</f>
        <v>0</v>
      </c>
      <c r="V48" s="446">
        <f>+ﾀ.がれき類!$AL$30</f>
        <v>8.3000000000000007</v>
      </c>
      <c r="W48" s="446">
        <f>+ﾁ.動物のふん尿!$AL$30</f>
        <v>0</v>
      </c>
      <c r="X48" s="446">
        <f>+ﾂ.動物の死体!$AL$30</f>
        <v>0</v>
      </c>
      <c r="Y48" s="446">
        <f>+ﾃ.ばいじん!$AL$30</f>
        <v>0</v>
      </c>
      <c r="Z48" s="447">
        <f>+ﾄ.混合廃棄物その他!$AL$30</f>
        <v>17.600000000000001</v>
      </c>
      <c r="AA48" s="448">
        <f t="shared" si="4"/>
        <v>115.4</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110.6</v>
      </c>
      <c r="M49" s="517">
        <f>+ｷ.紙くず!$AS$24</f>
        <v>79.2</v>
      </c>
      <c r="N49" s="517">
        <f>+ｸ.木くず!$AS$24</f>
        <v>249.9</v>
      </c>
      <c r="O49" s="517">
        <f>+ｹ.繊維くず!$AS$24</f>
        <v>0.3</v>
      </c>
      <c r="P49" s="517">
        <f>+ｺ.動植物性残さ!$AS$24</f>
        <v>0</v>
      </c>
      <c r="Q49" s="517">
        <f>+ｻ.動物系固形不要物!$AS$24</f>
        <v>0</v>
      </c>
      <c r="R49" s="517">
        <f>+ｼ.ｺﾞﾑくず!$AS$24</f>
        <v>0</v>
      </c>
      <c r="S49" s="517">
        <f>+ｽ.金属くず!$AS$24</f>
        <v>33</v>
      </c>
      <c r="T49" s="517">
        <f>+ｾ.ｶﾞﾗｽ･ｺﾝｸﾘ･陶磁器くず!$AS$24</f>
        <v>59.3</v>
      </c>
      <c r="U49" s="517">
        <f>+ｿ.鉱さい!$AS$24</f>
        <v>0</v>
      </c>
      <c r="V49" s="517">
        <f>+ﾀ.がれき類!$AS$24</f>
        <v>318.3</v>
      </c>
      <c r="W49" s="517">
        <f>+ﾁ.動物のふん尿!$AS$24</f>
        <v>0</v>
      </c>
      <c r="X49" s="517">
        <f>+ﾂ.動物の死体!$AS$24</f>
        <v>0</v>
      </c>
      <c r="Y49" s="517">
        <f>+ﾃ.ばいじん!$AS$24</f>
        <v>0</v>
      </c>
      <c r="Z49" s="518">
        <f>+ﾄ.混合廃棄物その他!$AS$24</f>
        <v>0</v>
      </c>
      <c r="AA49" s="519">
        <f t="shared" si="4"/>
        <v>850.60000000000014</v>
      </c>
    </row>
    <row r="50" spans="2:27" ht="20.45" customHeight="1">
      <c r="B50" s="182"/>
      <c r="C50" s="188"/>
      <c r="D50" s="505"/>
      <c r="E50" s="802" t="s">
        <v>449</v>
      </c>
      <c r="F50" s="803"/>
      <c r="G50" s="506"/>
      <c r="H50" s="506"/>
      <c r="I50" s="506"/>
      <c r="J50" s="506"/>
      <c r="K50" s="506"/>
      <c r="L50" s="449">
        <f>ｶ.廃ﾌﾟﾗ類!AU18</f>
        <v>106.4</v>
      </c>
      <c r="M50" s="506"/>
      <c r="N50" s="506"/>
      <c r="O50" s="506"/>
      <c r="P50" s="506"/>
      <c r="Q50" s="506"/>
      <c r="R50" s="506"/>
      <c r="S50" s="506"/>
      <c r="T50" s="506"/>
      <c r="U50" s="506"/>
      <c r="V50" s="506"/>
      <c r="W50" s="506"/>
      <c r="X50" s="506"/>
      <c r="Y50" s="506"/>
      <c r="Z50" s="528"/>
      <c r="AA50" s="450">
        <f t="shared" si="4"/>
        <v>106.4</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2.7</v>
      </c>
      <c r="M52" s="510"/>
      <c r="N52" s="510"/>
      <c r="O52" s="510"/>
      <c r="P52" s="510"/>
      <c r="Q52" s="510"/>
      <c r="R52" s="510"/>
      <c r="S52" s="510"/>
      <c r="T52" s="510"/>
      <c r="U52" s="510"/>
      <c r="V52" s="510"/>
      <c r="W52" s="510"/>
      <c r="X52" s="510"/>
      <c r="Y52" s="510"/>
      <c r="Z52" s="528"/>
      <c r="AA52" s="450">
        <f t="shared" si="4"/>
        <v>2.7</v>
      </c>
    </row>
    <row r="53" spans="2:27" ht="20.45" customHeight="1">
      <c r="B53" s="182"/>
      <c r="C53" s="188"/>
      <c r="D53" s="233"/>
      <c r="E53" s="806" t="s">
        <v>452</v>
      </c>
      <c r="F53" s="807"/>
      <c r="G53" s="514"/>
      <c r="H53" s="514"/>
      <c r="I53" s="514"/>
      <c r="J53" s="514"/>
      <c r="K53" s="514"/>
      <c r="L53" s="520">
        <f>ｶ.廃ﾌﾟﾗ類!AU21</f>
        <v>1.5</v>
      </c>
      <c r="M53" s="514"/>
      <c r="N53" s="514"/>
      <c r="O53" s="514"/>
      <c r="P53" s="514"/>
      <c r="Q53" s="514"/>
      <c r="R53" s="514"/>
      <c r="S53" s="514"/>
      <c r="T53" s="514"/>
      <c r="U53" s="514"/>
      <c r="V53" s="514"/>
      <c r="W53" s="514"/>
      <c r="X53" s="514"/>
      <c r="Y53" s="514"/>
      <c r="Z53" s="529"/>
      <c r="AA53" s="521">
        <f t="shared" si="4"/>
        <v>1.5</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247.39999999999998</v>
      </c>
      <c r="M63" s="501">
        <f t="shared" si="10"/>
        <v>172.9</v>
      </c>
      <c r="N63" s="501">
        <f t="shared" si="10"/>
        <v>569</v>
      </c>
      <c r="O63" s="501">
        <f t="shared" si="10"/>
        <v>0.7</v>
      </c>
      <c r="P63" s="501">
        <f t="shared" si="10"/>
        <v>0</v>
      </c>
      <c r="Q63" s="501">
        <f t="shared" si="10"/>
        <v>0</v>
      </c>
      <c r="R63" s="501">
        <f t="shared" si="10"/>
        <v>0</v>
      </c>
      <c r="S63" s="501">
        <f t="shared" si="10"/>
        <v>92.5</v>
      </c>
      <c r="T63" s="501">
        <f t="shared" si="10"/>
        <v>166.6</v>
      </c>
      <c r="U63" s="501">
        <f t="shared" si="10"/>
        <v>0</v>
      </c>
      <c r="V63" s="501">
        <f t="shared" si="10"/>
        <v>833.5</v>
      </c>
      <c r="W63" s="501">
        <f t="shared" si="10"/>
        <v>0</v>
      </c>
      <c r="X63" s="501">
        <f t="shared" si="10"/>
        <v>0</v>
      </c>
      <c r="Y63" s="501">
        <f t="shared" si="10"/>
        <v>0</v>
      </c>
      <c r="Z63" s="501">
        <f t="shared" si="10"/>
        <v>47.2</v>
      </c>
      <c r="AA63" s="502">
        <f>+AA9+AA19+AA20</f>
        <v>2129.8000000000002</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  年  5  月  26  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神奈川県相模原市中央区富士見2-8-8</v>
      </c>
      <c r="K16" s="850"/>
      <c r="L16" s="851"/>
      <c r="M16" s="851"/>
      <c r="N16" s="851"/>
      <c r="O16" s="852"/>
    </row>
    <row r="17" spans="1:48" ht="26.25" customHeight="1">
      <c r="C17" s="248"/>
      <c r="D17" s="249"/>
      <c r="E17" s="249"/>
      <c r="F17" s="249"/>
      <c r="G17" s="249"/>
      <c r="H17" s="253" t="s">
        <v>7</v>
      </c>
      <c r="I17" s="253"/>
      <c r="J17" s="850" t="str">
        <f>+表紙!J40</f>
        <v>住宅情報館（株）　代表取締役　黒瀬　雄治</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042-704-7071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　住宅情報館株式会社</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5738</v>
      </c>
      <c r="N25" s="902"/>
      <c r="O25" s="903"/>
    </row>
    <row r="26" spans="1:48" ht="18" customHeight="1">
      <c r="C26" s="882" t="s">
        <v>11</v>
      </c>
      <c r="D26" s="883"/>
      <c r="E26" s="884"/>
      <c r="F26" s="876" t="str">
        <f>+表紙!F49</f>
        <v>　神奈川県相模原市中央区富士見２－８－８</v>
      </c>
      <c r="G26" s="877"/>
      <c r="H26" s="877"/>
      <c r="I26" s="877"/>
      <c r="J26" s="877"/>
      <c r="K26" s="877"/>
      <c r="L26" s="139" t="s">
        <v>172</v>
      </c>
      <c r="M26" s="258"/>
      <c r="N26" s="880" t="str">
        <f>IF(+表紙!N49="","",+表紙!N49)</f>
        <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新築戸建住宅（木造）</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1962</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t="str">
        <f>+表紙!F59</f>
        <v>　12名</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1259.1000000000001</v>
      </c>
      <c r="I40" s="292" t="s">
        <v>4</v>
      </c>
      <c r="J40" s="571" t="s">
        <v>324</v>
      </c>
      <c r="K40" s="572"/>
      <c r="L40" s="573"/>
      <c r="M40" s="908">
        <f>+表紙!M63</f>
        <v>1259.1000000000001</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216.1</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1231.9000000000001</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O4" zoomScaleNormal="100" workbookViewId="0">
      <selection activeCell="AU18" sqref="AU18: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110.69999999999999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106.4</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0</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2.7</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1.5</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136.69999999999999</v>
      </c>
      <c r="E24" s="729"/>
      <c r="F24" s="729"/>
      <c r="G24" s="211" t="s">
        <v>198</v>
      </c>
      <c r="H24" s="707">
        <f>+F12</f>
        <v>110.69999999999999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110.6</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110.69999999999999</v>
      </c>
      <c r="Q27" s="712"/>
      <c r="R27" s="712"/>
      <c r="S27" s="712"/>
      <c r="T27" s="54" t="s">
        <v>38</v>
      </c>
      <c r="U27" s="74"/>
      <c r="V27" s="74"/>
      <c r="Y27" s="72" t="s">
        <v>39</v>
      </c>
      <c r="Z27" s="75"/>
      <c r="AH27" s="63"/>
      <c r="AI27" s="63"/>
      <c r="AJ27" s="63"/>
      <c r="AK27" s="63"/>
      <c r="AL27" s="675">
        <f>+AH18+P27</f>
        <v>110.69999999999999</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110.6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136.69999999999999</v>
      </c>
      <c r="E29" s="729"/>
      <c r="F29" s="729"/>
      <c r="G29" s="211" t="s">
        <v>198</v>
      </c>
      <c r="H29" s="707">
        <f>+AL27</f>
        <v>110.69999999999999</v>
      </c>
      <c r="I29" s="708"/>
      <c r="J29" s="211" t="s">
        <v>198</v>
      </c>
      <c r="M29" s="681"/>
      <c r="P29" s="66"/>
      <c r="Q29" s="158"/>
      <c r="R29" s="61" t="s">
        <v>183</v>
      </c>
      <c r="S29" s="683" t="s">
        <v>33</v>
      </c>
      <c r="T29" s="697"/>
      <c r="U29" s="697"/>
      <c r="V29" s="698"/>
      <c r="W29" s="58"/>
      <c r="X29" s="76"/>
      <c r="Y29" s="713" t="s">
        <v>258</v>
      </c>
      <c r="Z29" s="714"/>
      <c r="AA29" s="669">
        <v>0.1</v>
      </c>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2.6</v>
      </c>
      <c r="E30" s="729"/>
      <c r="F30" s="729"/>
      <c r="G30" s="211" t="s">
        <v>198</v>
      </c>
      <c r="H30" s="707">
        <f>+AL30</f>
        <v>3.1</v>
      </c>
      <c r="I30" s="708"/>
      <c r="J30" s="211" t="s">
        <v>198</v>
      </c>
      <c r="M30" s="681"/>
      <c r="P30" s="66"/>
      <c r="R30" s="711">
        <f>+ROUND(AA28,1)+ROUND(AA29,1)+ROUND(AA30,1)</f>
        <v>110.69999999999999</v>
      </c>
      <c r="S30" s="712"/>
      <c r="T30" s="712"/>
      <c r="U30" s="712"/>
      <c r="V30" s="54" t="s">
        <v>16</v>
      </c>
      <c r="Y30" s="713" t="s">
        <v>186</v>
      </c>
      <c r="Z30" s="714"/>
      <c r="AA30" s="669"/>
      <c r="AB30" s="670"/>
      <c r="AC30" s="670"/>
      <c r="AD30" s="670"/>
      <c r="AE30" s="670"/>
      <c r="AF30" s="54" t="s">
        <v>13</v>
      </c>
      <c r="AL30" s="661">
        <v>3.1</v>
      </c>
      <c r="AM30" s="662"/>
      <c r="AN30" s="662"/>
      <c r="AO30" s="662"/>
      <c r="AP30" s="62" t="s">
        <v>13</v>
      </c>
      <c r="AS30" s="706"/>
      <c r="AT30" s="703"/>
      <c r="AU30" s="703"/>
      <c r="AV30" s="704"/>
      <c r="AW30" s="498"/>
    </row>
    <row r="31" spans="2:51" ht="27" customHeight="1" thickTop="1" thickBot="1">
      <c r="B31" s="740" t="s">
        <v>226</v>
      </c>
      <c r="C31" s="741"/>
      <c r="D31" s="729">
        <v>136.69999999999999</v>
      </c>
      <c r="E31" s="729"/>
      <c r="F31" s="729"/>
      <c r="G31" s="211" t="s">
        <v>198</v>
      </c>
      <c r="H31" s="707">
        <f>+AS24</f>
        <v>110.6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99.909665763324313</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2.4390243902439028</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13" zoomScaleNormal="100" workbookViewId="0">
      <selection activeCell="H31" sqref="H31:I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79.2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93.7</v>
      </c>
      <c r="E24" s="729"/>
      <c r="F24" s="729"/>
      <c r="G24" s="211" t="s">
        <v>198</v>
      </c>
      <c r="H24" s="707">
        <f>+F12</f>
        <v>79.2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79.2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79.2</v>
      </c>
      <c r="Q27" s="712"/>
      <c r="R27" s="712"/>
      <c r="S27" s="712"/>
      <c r="T27" s="54" t="s">
        <v>38</v>
      </c>
      <c r="U27" s="74"/>
      <c r="V27" s="74"/>
      <c r="Y27" s="72" t="s">
        <v>39</v>
      </c>
      <c r="Z27" s="75"/>
      <c r="AH27" s="63"/>
      <c r="AI27" s="63"/>
      <c r="AJ27" s="63"/>
      <c r="AK27" s="63"/>
      <c r="AL27" s="675">
        <f>+AH18+P27</f>
        <v>79.2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79.2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93.7</v>
      </c>
      <c r="E29" s="729"/>
      <c r="F29" s="729"/>
      <c r="G29" s="211" t="s">
        <v>198</v>
      </c>
      <c r="H29" s="707">
        <f>+AL27</f>
        <v>79.2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0.5</v>
      </c>
      <c r="E30" s="729"/>
      <c r="F30" s="729"/>
      <c r="G30" s="211" t="s">
        <v>198</v>
      </c>
      <c r="H30" s="707">
        <f>+AL30</f>
        <v>0.8</v>
      </c>
      <c r="I30" s="708"/>
      <c r="J30" s="211" t="s">
        <v>198</v>
      </c>
      <c r="M30" s="681"/>
      <c r="P30" s="66"/>
      <c r="R30" s="711">
        <f>+ROUND(AA28,1)+ROUND(AA29,1)+ROUND(AA30,1)</f>
        <v>79.2</v>
      </c>
      <c r="S30" s="712"/>
      <c r="T30" s="712"/>
      <c r="U30" s="712"/>
      <c r="V30" s="54" t="s">
        <v>16</v>
      </c>
      <c r="Y30" s="713" t="s">
        <v>186</v>
      </c>
      <c r="Z30" s="714"/>
      <c r="AA30" s="669"/>
      <c r="AB30" s="670"/>
      <c r="AC30" s="670"/>
      <c r="AD30" s="670"/>
      <c r="AE30" s="670"/>
      <c r="AF30" s="54" t="s">
        <v>13</v>
      </c>
      <c r="AL30" s="661">
        <v>0.8</v>
      </c>
      <c r="AM30" s="662"/>
      <c r="AN30" s="662"/>
      <c r="AO30" s="662"/>
      <c r="AP30" s="62" t="s">
        <v>13</v>
      </c>
      <c r="AS30" s="706"/>
      <c r="AT30" s="703"/>
      <c r="AU30" s="703"/>
      <c r="AV30" s="704"/>
      <c r="AW30" s="498"/>
    </row>
    <row r="31" spans="2:49" ht="27" customHeight="1" thickTop="1" thickBot="1">
      <c r="B31" s="740" t="s">
        <v>226</v>
      </c>
      <c r="C31" s="741"/>
      <c r="D31" s="729">
        <v>93.7</v>
      </c>
      <c r="E31" s="729"/>
      <c r="F31" s="729"/>
      <c r="G31" s="211" t="s">
        <v>198</v>
      </c>
      <c r="H31" s="707">
        <f>+AS24</f>
        <v>79.2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22" zoomScaleNormal="100" workbookViewId="0">
      <selection activeCell="AL31" sqref="AL31:AQ3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　住宅情報館株式会社</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249.9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319.10000000000002</v>
      </c>
      <c r="E24" s="729"/>
      <c r="F24" s="729"/>
      <c r="G24" s="211" t="s">
        <v>198</v>
      </c>
      <c r="H24" s="707">
        <f>+F12</f>
        <v>249.9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249.9</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249.9</v>
      </c>
      <c r="Q27" s="712"/>
      <c r="R27" s="712"/>
      <c r="S27" s="712"/>
      <c r="T27" s="54" t="s">
        <v>38</v>
      </c>
      <c r="U27" s="74"/>
      <c r="V27" s="74"/>
      <c r="Y27" s="72" t="s">
        <v>39</v>
      </c>
      <c r="Z27" s="75"/>
      <c r="AH27" s="63"/>
      <c r="AI27" s="63"/>
      <c r="AJ27" s="63"/>
      <c r="AK27" s="63"/>
      <c r="AL27" s="675">
        <f>+AH18+P27</f>
        <v>249.9</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249.9</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319.10000000000002</v>
      </c>
      <c r="E29" s="729"/>
      <c r="F29" s="729"/>
      <c r="G29" s="211" t="s">
        <v>198</v>
      </c>
      <c r="H29" s="707">
        <f>+AL27</f>
        <v>249.9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126.1</v>
      </c>
      <c r="E30" s="729"/>
      <c r="F30" s="729"/>
      <c r="G30" s="211" t="s">
        <v>198</v>
      </c>
      <c r="H30" s="707">
        <f>+AL30</f>
        <v>80.599999999999994</v>
      </c>
      <c r="I30" s="708"/>
      <c r="J30" s="211" t="s">
        <v>198</v>
      </c>
      <c r="M30" s="681"/>
      <c r="P30" s="66"/>
      <c r="R30" s="711">
        <f>+ROUND(AA28,1)+ROUND(AA29,1)+ROUND(AA30,1)</f>
        <v>249.9</v>
      </c>
      <c r="S30" s="712"/>
      <c r="T30" s="712"/>
      <c r="U30" s="712"/>
      <c r="V30" s="54" t="s">
        <v>16</v>
      </c>
      <c r="Y30" s="713" t="s">
        <v>186</v>
      </c>
      <c r="Z30" s="714"/>
      <c r="AA30" s="669"/>
      <c r="AB30" s="670"/>
      <c r="AC30" s="670"/>
      <c r="AD30" s="670"/>
      <c r="AE30" s="670"/>
      <c r="AF30" s="54" t="s">
        <v>13</v>
      </c>
      <c r="AL30" s="661">
        <v>80.599999999999994</v>
      </c>
      <c r="AM30" s="662"/>
      <c r="AN30" s="662"/>
      <c r="AO30" s="662"/>
      <c r="AP30" s="62" t="s">
        <v>13</v>
      </c>
      <c r="AS30" s="706"/>
      <c r="AT30" s="703"/>
      <c r="AU30" s="703"/>
      <c r="AV30" s="704"/>
      <c r="AW30" s="498"/>
    </row>
    <row r="31" spans="2:49" ht="27" customHeight="1" thickTop="1" thickBot="1">
      <c r="B31" s="740" t="s">
        <v>226</v>
      </c>
      <c r="C31" s="741"/>
      <c r="D31" s="729">
        <v>319.10000000000002</v>
      </c>
      <c r="E31" s="729"/>
      <c r="F31" s="729"/>
      <c r="G31" s="211" t="s">
        <v>198</v>
      </c>
      <c r="H31" s="707">
        <f>+AS24</f>
        <v>249.9</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2025-06-30T05:15:02Z</dcterms:created>
  <dcterms:modified xsi:type="dcterms:W3CDTF">2025-06-30T05:15:03Z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