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<sst xmlns="http://schemas.openxmlformats.org/spreadsheetml/2006/main" count="3304" uniqueCount="472">
  <si>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</si>
  <si>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</si>
  <si>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</si>
  <si>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</si>
  <si>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</si>
  <si>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</si>
  <si>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</si>
  <si>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</si>
  <si>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</si>
  <si>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</si>
  <si>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</si>
  <si>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</si>
  <si>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</si>
  <si>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</si>
  <si>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</si>
  <si>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</si>
  <si>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</si>
  <si>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</si>
  <si>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</si>
  <si>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</si>
  <si>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</si>
  <si>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</si>
  <si>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</si>
  <si>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</si>
  <si>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</si>
  <si>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</si>
  <si>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</si>
  <si>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</si>
  <si>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</si>
  <si>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</si>
  <si>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</si>
  <si>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</si>
  <si>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</si>
  <si>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</si>
  <si>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</si>
  <si>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</si>
  <si>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</si>
  <si>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</si>
  <si>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</si>
  <si>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</si>
  <si>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</si>
  <si>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</si>
  <si>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</si>
  <si>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</si>
  <si>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</si>
  <si>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</si>
  <si>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</si>
  <si>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</si>
  <si>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</si>
  <si>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</si>
  <si>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</si>
  <si>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</si>
  <si>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</si>
  <si>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</si>
  <si>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</si>
  <si>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</si>
  <si>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</si>
  <si>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</si>
  <si>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</si>
  <si>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</si>
  <si>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</si>
  <si>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</si>
  <si>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</si>
  <si>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</si>
  <si>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</si>
  <si>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</si>
  <si>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</si>
  <si>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</si>
  <si>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</si>
  <si>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</si>
  <si>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</si>
  <si>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</si>
  <si>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</si>
  <si>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</si>
  <si>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</si>
  <si>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</si>
  <si>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</si>
  <si>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</si>
  <si>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</si>
  <si>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</si>
  <si>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</si>
  <si>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</si>
  <si>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</si>
  <si>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</si>
  <si>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</si>
  <si>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</si>
  <si>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</si>
  <si>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</si>
  <si>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</si>
  <si>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</si>
  <si>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</si>
  <si>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</si>
  <si>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</si>
  <si>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</si>
  <si>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</si>
  <si>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</si>
  <si>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</si>
  <si>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</si>
  <si>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</si>
  <si>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</si>
  <si>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</si>
  <si>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</si>
  <si>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</si>
  <si>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</si>
  <si>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</si>
  <si>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</si>
  <si>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</si>
  <si>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</si>
  <si>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</si>
  <si>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</si>
  <si>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</si>
  <si>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</si>
  <si>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</si>
  <si>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</si>
  <si>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</si>
  <si>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</si>
  <si>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</si>
  <si>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</si>
  <si>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</si>
  <si>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</si>
  <si>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</si>
  <si>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</si>
  <si>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</si>
  <si>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</si>
  <si>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</si>
  <si>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</si>
  <si>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</si>
  <si>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</si>
  <si>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</si>
  <si>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</si>
  <si>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</si>
  <si>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</si>
  <si>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</si>
  <si>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</si>
  <si>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</si>
  <si>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</si>
  <si>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</si>
  <si>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</si>
  <si>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</si>
  <si>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</si>
  <si>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</si>
  <si>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</si>
  <si>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</si>
  <si>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</si>
  <si>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</si>
  <si>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</si>
  <si>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</si>
  <si>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</si>
  <si>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</si>
  <si>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</si>
  <si>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</si>
  <si>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</si>
  <si>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</si>
  <si>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</si>
  <si>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</si>
  <si>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</si>
  <si>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</si>
  <si>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</si>
  <si>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</si>
  <si>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</si>
  <si>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</si>
  <si>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</si>
  <si>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</si>
  <si>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</si>
  <si>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</si>
  <si>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</si>
  <si>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</si>
  <si>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</si>
  <si>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</si>
  <si>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</si>
  <si>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</si>
  <si>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</si>
  <si>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</si>
  <si>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</si>
  <si>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</si>
  <si>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</si>
  <si>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</si>
  <si>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</si>
  <si>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</si>
  <si>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</si>
  <si>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</si>
  <si>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</si>
  <si>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</si>
  <si>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</si>
  <si>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</si>
  <si>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</si>
  <si>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</si>
  <si>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</si>
  <si>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</si>
  <si>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</si>
  <si>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</si>
  <si>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</si>
  <si>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</si>
  <si>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</si>
  <si>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</si>
  <si>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</si>
  <si>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</si>
  <si>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</si>
  <si>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</si>
  <si>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</si>
  <si>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</si>
  <si>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</si>
  <si>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</si>
  <si>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</si>
  <si>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</si>
  <si>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</si>
  <si>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</si>
  <si>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</si>
  <si>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</si>
  <si>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</si>
  <si>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</si>
  <si>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</si>
  <si>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</si>
  <si>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</si>
  <si>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</si>
  <si>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</si>
  <si>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</si>
  <si>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</si>
  <si>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</si>
  <si>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</si>
  <si>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</si>
  <si>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</si>
  <si>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</si>
  <si>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</si>
  <si>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</si>
  <si>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</si>
  <si>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</si>
  <si>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</si>
  <si>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</si>
  <si>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</si>
  <si>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</si>
  <si>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</si>
  <si>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</si>
  <si>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</si>
  <si>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</si>
  <si>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</si>
  <si>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</si>
  <si>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</si>
  <si>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</si>
  <si>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</si>
  <si>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</si>
  <si>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</si>
  <si>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</si>
  <si>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</si>
  <si>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</si>
  <si>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</si>
  <si>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</si>
  <si>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</si>
  <si>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</si>
  <si>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</si>
  <si>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</si>
  <si>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</si>
  <si>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</si>
  <si>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</si>
  <si>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</si>
  <si>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</si>
  <si>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</si>
  <si>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</si>
  <si>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</si>
  <si>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</si>
  <si>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</si>
  <si>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</si>
  <si>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</si>
  <si>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</si>
  <si>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</si>
  <si>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</si>
  <si>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</si>
  <si>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</si>
  <si>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</si>
  <si>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</si>
  <si>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</si>
  <si>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</si>
  <si>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</si>
  <si>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</si>
  <si>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</si>
  <si>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</si>
  <si>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</si>
  <si>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</si>
  <si>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</si>
  <si>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</si>
  <si>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</si>
  <si>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</si>
  <si>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</si>
  <si>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</si>
  <si>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</si>
  <si>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</si>
  <si>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</si>
  <si>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</si>
  <si>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</si>
  <si>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</si>
  <si>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</si>
  <si>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</si>
  <si>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</si>
  <si>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</si>
  <si>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</si>
  <si>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</si>
  <si>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</si>
  <si>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</si>
  <si>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</si>
  <si>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</si>
  <si>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</si>
  <si>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</si>
  <si>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</si>
  <si>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</si>
  <si>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</si>
  <si>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</si>
  <si>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</si>
  <si>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</si>
  <si>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</si>
  <si>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</si>
  <si>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</si>
  <si>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</si>
  <si>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</si>
  <si>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</si>
  <si>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</si>
  <si>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</si>
  <si>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</si>
  <si>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</si>
  <si>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</si>
  <si>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</si>
  <si>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</si>
  <si>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</si>
  <si>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</si>
  <si>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</si>
  <si>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</si>
  <si>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</si>
  <si>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</si>
  <si>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</si>
  <si>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</si>
  <si>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</si>
  <si>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</si>
  <si>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</si>
  <si>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</si>
  <si>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</si>
  <si>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</si>
  <si>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</si>
  <si>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</si>
  <si>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</si>
  <si>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</si>
  <si>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</si>
  <si>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</si>
  <si>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</si>
  <si>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</si>
  <si>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</si>
  <si>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</si>
  <si>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</si>
  <si>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</si>
  <si>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</si>
  <si>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</si>
  <si>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</si>
  <si>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</si>
  <si>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</si>
  <si>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</si>
  <si>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</si>
  <si>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</si>
  <si>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</si>
  <si>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</si>
  <si>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</si>
  <si>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</si>
  <si>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</si>
  <si>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</si>
  <si>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</si>
  <si>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</si>
  <si>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</si>
  <si>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</si>
  <si>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</si>
  <si>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</si>
  <si>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</si>
  <si>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</si>
  <si>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</si>
  <si>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</si>
  <si>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</si>
  <si>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</si>
  <si>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</si>
  <si>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</si>
  <si>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</si>
  <si>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</si>
  <si>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</si>
  <si>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</si>
  <si>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</si>
  <si>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</si>
  <si>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</si>
  <si>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</si>
  <si>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</si>
  <si>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</si>
  <si>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</si>
  <si>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</si>
  <si>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</si>
  <si>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</si>
  <si>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</si>
  <si>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</si>
  <si>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</si>
  <si>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</si>
  <si>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</si>
  <si>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</si>
  <si>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</si>
  <si>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</si>
  <si>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</si>
  <si>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</si>
  <si>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</si>
  <si>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</si>
  <si>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</si>
  <si>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</si>
  <si>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</si>
  <si>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</si>
  <si>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</si>
  <si>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</si>
  <si>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</si>
  <si>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</si>
  <si>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</si>
  <si>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</si>
  <si>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</si>
  <si>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</si>
  <si>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</si>
  <si>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</si>
  <si>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</si>
  <si>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</si>
  <si>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</si>
  <si>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</si>
  <si>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</si>
  <si>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</si>
  <si>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</si>
  <si>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</si>
  <si>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</si>
  <si>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</si>
  <si>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</si>
  <si>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</si>
  <si>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</si>
  <si>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</si>
  <si>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</si>
  <si>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</si>
  <si>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</si>
  <si>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</si>
  <si>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</si>
  <si>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</si>
  <si>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</si>
  <si>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</si>
  <si>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</si>
  <si>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</si>
  <si>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</si>
  <si>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</si>
  <si>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</si>
  <si>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</si>
  <si>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</si>
  <si>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</si>
  <si>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</si>
  <si>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</si>
  <si>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</si>
  <si>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</si>
  <si>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</si>
  <si>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</si>
  <si>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</si>
  <si>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</si>
  <si>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</si>
  <si>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</si>
  <si>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</si>
  <si>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</si>
  <si>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</si>
  <si>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</si>
  <si>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</si>
  <si>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</si>
  <si>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</si>
  <si>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</si>
  <si>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神奈川県横須賀市内川１－７－５３</t>
  </si>
  <si>
    <t>株式会社マークス　代表取締役 田浦 利成</t>
  </si>
  <si>
    <t>株式会社マークス</t>
  </si>
  <si>
    <t>046-830-1150</t>
  </si>
  <si>
    <t>横浜市長</t>
  </si>
  <si>
    <t>建設業、産業廃棄物処理業</t>
  </si>
  <si>
    <t>○</t>
  </si>
  <si>
    <t>046-830-1150</t>
    <phoneticPr fontId="3"/>
  </si>
  <si>
    <t>令和   ７年   ５月  ３０日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</si>
</sst>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61" zoomScaleNormal="100" zoomScaleSheetLayoutView="100" workbookViewId="0">
      <selection activeCell="L34" sqref="L34:O3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471</v>
      </c>
      <c r="M34" s="501"/>
      <c r="N34" s="501"/>
      <c r="O34" s="502"/>
      <c r="Q34" s="20"/>
      <c r="R34" s="20"/>
      <c r="S34" s="20"/>
    </row>
    <row r="35" spans="1:19" ht="11.25" customHeight="1">
      <c r="C35" s="78"/>
      <c r="O35" s="80"/>
      <c r="Q35" s="20"/>
      <c r="R35" s="20"/>
      <c r="S35" s="20"/>
    </row>
    <row r="36" spans="1:19" ht="13.5">
      <c r="C36" s="468" t="s">
        <v>467</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4723</v>
      </c>
      <c r="N48" s="507"/>
      <c r="O48" s="508"/>
    </row>
    <row r="49" spans="3:21" ht="18" customHeight="1">
      <c r="C49" s="457" t="s">
        <v>11</v>
      </c>
      <c r="D49" s="489"/>
      <c r="E49" s="490"/>
      <c r="F49" s="476" t="s">
        <v>463</v>
      </c>
      <c r="G49" s="477"/>
      <c r="H49" s="477"/>
      <c r="I49" s="477"/>
      <c r="J49" s="477"/>
      <c r="K49" s="477"/>
      <c r="L49" s="126" t="s">
        <v>172</v>
      </c>
      <c r="M49" s="386"/>
      <c r="N49" s="509" t="s">
        <v>470</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38</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2075.5</v>
      </c>
      <c r="I63" s="240" t="s">
        <v>4</v>
      </c>
      <c r="J63" s="525" t="s">
        <v>324</v>
      </c>
      <c r="K63" s="526"/>
      <c r="L63" s="527"/>
      <c r="M63" s="523">
        <f>+別紙!AA14</f>
        <v>2075.5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148.89999999999998</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2023.1999999999998</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2.7</v>
      </c>
      <c r="E24" s="584"/>
      <c r="F24" s="584"/>
      <c r="G24" s="194" t="s">
        <v>198</v>
      </c>
      <c r="H24" s="573">
        <f>+F12</f>
        <v>1.2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1.2</v>
      </c>
      <c r="Q27" s="633"/>
      <c r="R27" s="633"/>
      <c r="S27" s="633"/>
      <c r="T27" s="44" t="s">
        <v>38</v>
      </c>
      <c r="U27" s="64"/>
      <c r="V27" s="64"/>
      <c r="Y27" s="62" t="s">
        <v>39</v>
      </c>
      <c r="Z27" s="65"/>
      <c r="AH27" s="53"/>
      <c r="AI27" s="53"/>
      <c r="AJ27" s="53"/>
      <c r="AK27" s="53"/>
      <c r="AL27" s="603">
        <f>+AH18+P27</f>
        <v>1.2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2.7</v>
      </c>
      <c r="E29" s="584"/>
      <c r="F29" s="584"/>
      <c r="G29" s="194" t="s">
        <v>198</v>
      </c>
      <c r="H29" s="573">
        <f>+AL27</f>
        <v>1.2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2.7</v>
      </c>
      <c r="E31" s="584"/>
      <c r="F31" s="584"/>
      <c r="G31" s="194" t="s">
        <v>198</v>
      </c>
      <c r="H31" s="573">
        <f>+AS24</f>
        <v>1.2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52.5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403.7</v>
      </c>
      <c r="E24" s="584"/>
      <c r="F24" s="584"/>
      <c r="G24" s="194" t="s">
        <v>198</v>
      </c>
      <c r="H24" s="573">
        <f>+F12</f>
        <v>52.5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52.5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52.5</v>
      </c>
      <c r="Q27" s="633"/>
      <c r="R27" s="633"/>
      <c r="S27" s="633"/>
      <c r="T27" s="44" t="s">
        <v>38</v>
      </c>
      <c r="U27" s="64"/>
      <c r="V27" s="64"/>
      <c r="Y27" s="62" t="s">
        <v>39</v>
      </c>
      <c r="Z27" s="65"/>
      <c r="AH27" s="53"/>
      <c r="AI27" s="53"/>
      <c r="AJ27" s="53"/>
      <c r="AK27" s="53"/>
      <c r="AL27" s="603">
        <f>+AH18+P27</f>
        <v>52.5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52.5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403.7</v>
      </c>
      <c r="E29" s="584"/>
      <c r="F29" s="584"/>
      <c r="G29" s="194" t="s">
        <v>198</v>
      </c>
      <c r="H29" s="573">
        <f>+AL27</f>
        <v>52.5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52.5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403.7</v>
      </c>
      <c r="E31" s="584"/>
      <c r="F31" s="584"/>
      <c r="G31" s="194" t="s">
        <v>198</v>
      </c>
      <c r="H31" s="573">
        <f>+AS24</f>
        <v>52.5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20.9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44</v>
      </c>
      <c r="E24" s="584"/>
      <c r="F24" s="584"/>
      <c r="G24" s="194" t="s">
        <v>198</v>
      </c>
      <c r="H24" s="573">
        <f>+F12</f>
        <v>20.9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18.899999999999999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20.9</v>
      </c>
      <c r="Q27" s="633"/>
      <c r="R27" s="633"/>
      <c r="S27" s="633"/>
      <c r="T27" s="44" t="s">
        <v>38</v>
      </c>
      <c r="U27" s="64"/>
      <c r="V27" s="64"/>
      <c r="Y27" s="62" t="s">
        <v>39</v>
      </c>
      <c r="Z27" s="65"/>
      <c r="AH27" s="53"/>
      <c r="AI27" s="53"/>
      <c r="AJ27" s="53"/>
      <c r="AK27" s="53"/>
      <c r="AL27" s="603">
        <f>+AH18+P27</f>
        <v>20.9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18.899999999999999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44</v>
      </c>
      <c r="E29" s="584"/>
      <c r="F29" s="584"/>
      <c r="G29" s="194" t="s">
        <v>198</v>
      </c>
      <c r="H29" s="573">
        <f>+AL27</f>
        <v>20.9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1.2</v>
      </c>
      <c r="I30" s="574"/>
      <c r="J30" s="194" t="s">
        <v>198</v>
      </c>
      <c r="M30" s="582"/>
      <c r="P30" s="56"/>
      <c r="R30" s="587">
        <f>+ROUND(AA28,1)+ROUND(AA29,1)+ROUND(AA30,1)</f>
        <v>18.899999999999999</v>
      </c>
      <c r="S30" s="633"/>
      <c r="T30" s="633"/>
      <c r="U30" s="633"/>
      <c r="V30" s="44" t="s">
        <v>16</v>
      </c>
      <c r="Y30" s="588" t="s">
        <v>186</v>
      </c>
      <c r="Z30" s="589"/>
      <c r="AA30" s="629"/>
      <c r="AB30" s="630"/>
      <c r="AC30" s="630"/>
      <c r="AD30" s="630"/>
      <c r="AE30" s="630"/>
      <c r="AF30" s="44" t="s">
        <v>13</v>
      </c>
      <c r="AL30" s="606">
        <v>1.2</v>
      </c>
      <c r="AM30" s="607"/>
      <c r="AN30" s="607"/>
      <c r="AO30" s="607"/>
      <c r="AP30" s="52" t="s">
        <v>13</v>
      </c>
      <c r="AS30" s="625"/>
      <c r="AT30" s="622"/>
      <c r="AU30" s="622"/>
      <c r="AV30" s="623"/>
      <c r="AW30" s="405"/>
    </row>
    <row r="31" spans="2:49" ht="27" customHeight="1" thickTop="1" thickBot="1">
      <c r="B31" s="560" t="s">
        <v>226</v>
      </c>
      <c r="C31" s="561"/>
      <c r="D31" s="584">
        <v>44</v>
      </c>
      <c r="E31" s="584"/>
      <c r="F31" s="584"/>
      <c r="G31" s="194" t="s">
        <v>198</v>
      </c>
      <c r="H31" s="573">
        <f>+AS24</f>
        <v>18.899999999999999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2</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S36" sqref="S3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1577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1323.6</v>
      </c>
      <c r="E24" s="584"/>
      <c r="F24" s="584"/>
      <c r="G24" s="194" t="s">
        <v>198</v>
      </c>
      <c r="H24" s="573">
        <f>+F12</f>
        <v>1577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1552.6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1577</v>
      </c>
      <c r="Q27" s="633"/>
      <c r="R27" s="633"/>
      <c r="S27" s="633"/>
      <c r="T27" s="44" t="s">
        <v>38</v>
      </c>
      <c r="U27" s="64"/>
      <c r="V27" s="64"/>
      <c r="Y27" s="62" t="s">
        <v>39</v>
      </c>
      <c r="Z27" s="65"/>
      <c r="AH27" s="53"/>
      <c r="AI27" s="53"/>
      <c r="AJ27" s="53"/>
      <c r="AK27" s="53"/>
      <c r="AL27" s="603">
        <f>+AH18+P27</f>
        <v>1577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1552.6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1323.6</v>
      </c>
      <c r="E29" s="584"/>
      <c r="F29" s="584"/>
      <c r="G29" s="194" t="s">
        <v>198</v>
      </c>
      <c r="H29" s="573">
        <f>+AL27</f>
        <v>1577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9.6</v>
      </c>
      <c r="E30" s="584"/>
      <c r="F30" s="584"/>
      <c r="G30" s="194" t="s">
        <v>198</v>
      </c>
      <c r="H30" s="573">
        <f>+AL30</f>
        <v>0</v>
      </c>
      <c r="I30" s="574"/>
      <c r="J30" s="194" t="s">
        <v>198</v>
      </c>
      <c r="M30" s="582"/>
      <c r="P30" s="56"/>
      <c r="R30" s="587">
        <f>+ROUND(AA28,1)+ROUND(AA29,1)+ROUND(AA30,1)</f>
        <v>1552.6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1323.6</v>
      </c>
      <c r="E31" s="584"/>
      <c r="F31" s="584"/>
      <c r="G31" s="194" t="s">
        <v>198</v>
      </c>
      <c r="H31" s="573">
        <f>+AS24</f>
        <v>1552.6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24.4</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株式会社マークス</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33.6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157.1</v>
      </c>
      <c r="E24" s="584"/>
      <c r="F24" s="584"/>
      <c r="G24" s="194" t="s">
        <v>198</v>
      </c>
      <c r="H24" s="573">
        <f>+F12</f>
        <v>33.6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33.6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33.6</v>
      </c>
      <c r="Q27" s="633"/>
      <c r="R27" s="633"/>
      <c r="S27" s="633"/>
      <c r="T27" s="44" t="s">
        <v>38</v>
      </c>
      <c r="U27" s="64"/>
      <c r="V27" s="64"/>
      <c r="Y27" s="62" t="s">
        <v>39</v>
      </c>
      <c r="Z27" s="65"/>
      <c r="AH27" s="53"/>
      <c r="AI27" s="53"/>
      <c r="AJ27" s="53"/>
      <c r="AK27" s="53"/>
      <c r="AL27" s="603">
        <f>+AH18+P27</f>
        <v>33.6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33.6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157.1</v>
      </c>
      <c r="E29" s="584"/>
      <c r="F29" s="584"/>
      <c r="G29" s="194" t="s">
        <v>198</v>
      </c>
      <c r="H29" s="573">
        <f>+AL27</f>
        <v>33.6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6.6</v>
      </c>
      <c r="E30" s="584"/>
      <c r="F30" s="584"/>
      <c r="G30" s="194" t="s">
        <v>198</v>
      </c>
      <c r="H30" s="573">
        <f>+AL30</f>
        <v>4.5</v>
      </c>
      <c r="I30" s="574"/>
      <c r="J30" s="194" t="s">
        <v>198</v>
      </c>
      <c r="M30" s="582"/>
      <c r="P30" s="56"/>
      <c r="R30" s="587">
        <f>+ROUND(AA28,1)+ROUND(AA29,1)+ROUND(AA30,1)</f>
        <v>33.6</v>
      </c>
      <c r="S30" s="633"/>
      <c r="T30" s="633"/>
      <c r="U30" s="633"/>
      <c r="V30" s="44" t="s">
        <v>16</v>
      </c>
      <c r="Y30" s="588" t="s">
        <v>186</v>
      </c>
      <c r="Z30" s="589"/>
      <c r="AA30" s="629"/>
      <c r="AB30" s="630"/>
      <c r="AC30" s="630"/>
      <c r="AD30" s="630"/>
      <c r="AE30" s="630"/>
      <c r="AF30" s="44" t="s">
        <v>13</v>
      </c>
      <c r="AL30" s="606">
        <v>4.5</v>
      </c>
      <c r="AM30" s="607"/>
      <c r="AN30" s="607"/>
      <c r="AO30" s="607"/>
      <c r="AP30" s="52" t="s">
        <v>13</v>
      </c>
      <c r="AS30" s="625"/>
      <c r="AT30" s="622"/>
      <c r="AU30" s="622"/>
      <c r="AV30" s="623"/>
      <c r="AW30" s="405"/>
    </row>
    <row r="31" spans="2:49" ht="27" customHeight="1" thickTop="1" thickBot="1">
      <c r="B31" s="560" t="s">
        <v>226</v>
      </c>
      <c r="C31" s="561"/>
      <c r="D31" s="584">
        <v>104.8</v>
      </c>
      <c r="E31" s="584"/>
      <c r="F31" s="584"/>
      <c r="G31" s="194" t="s">
        <v>198</v>
      </c>
      <c r="H31" s="573">
        <f>+AS24</f>
        <v>33.6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株式会社マークス</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10.8</v>
      </c>
      <c r="M9" s="319">
        <f>IF(OR(ｷ.紙くず!D24&gt;0,ｷ.紙くず!D24&lt;0),ｷ.紙くず!D24,IF(M$19&gt;0,"0",0))</f>
        <v>0</v>
      </c>
      <c r="N9" s="319">
        <f>IF(OR(ｸ.木くず!D24&gt;0,ｸ.木くず!D24&lt;0),ｸ.木くず!D24,IF(N$19&gt;0,"0",0))</f>
        <v>133.6</v>
      </c>
      <c r="O9" s="319">
        <f>IF(OR(ｹ.繊維くず!D24&gt;0,ｹ.繊維くず!D24&lt;0),ｹ.繊維くず!D24,IF(O$19&gt;0,"0",0))</f>
        <v>2.7</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403.7</v>
      </c>
      <c r="T9" s="319">
        <f>IF(OR(ｾ.ｶﾞﾗｽ･ｺﾝｸﾘ･陶磁器くず!D24&gt;0,ｾ.ｶﾞﾗｽ･ｺﾝｸﾘ･陶磁器くず!D24&lt;0),ｾ.ｶﾞﾗｽ･ｺﾝｸﾘ･陶磁器くず!D24,IF(T$19&gt;0,"0",0))</f>
        <v>44</v>
      </c>
      <c r="U9" s="319">
        <f>IF(OR(ｿ.鉱さい!D24&gt;0,ｿ.鉱さい!D24&lt;0),ｿ.鉱さい!D24,IF(U$19&gt;0,"0",0))</f>
        <v>0</v>
      </c>
      <c r="V9" s="319">
        <f>IF(OR(ﾀ.がれき類!D24&gt;0,ﾀ.がれき類!D24&lt;0),ﾀ.がれき類!D24,IF(V$19&gt;0,"0",0))</f>
        <v>1323.6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157.1</v>
      </c>
      <c r="AA9" s="321">
        <f>IF(SUM(G9:Z9)&gt;0,SUM(G9:Z9),IF(AA$19&gt;0,"0",0))</f>
        <v>2075.5</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10.8</v>
      </c>
      <c r="M14" s="325">
        <f>IF(OR(ｷ.紙くず!D29&gt;0,ｷ.紙くず!D29&lt;0),ｷ.紙くず!D29,IF(M$19&gt;0,"0",0))</f>
        <v>0</v>
      </c>
      <c r="N14" s="325">
        <f>IF(OR(ｸ.木くず!D29&gt;0,ｸ.木くず!D29&lt;0),ｸ.木くず!D29,IF(N$19&gt;0,"0",0))</f>
        <v>133.6</v>
      </c>
      <c r="O14" s="325">
        <f>IF(OR(ｹ.繊維くず!D29&gt;0,ｹ.繊維くず!D29&lt;0),ｹ.繊維くず!D29,IF(O$19&gt;0,"0",0))</f>
        <v>2.7</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403.7</v>
      </c>
      <c r="T14" s="325">
        <f>IF(OR(ｾ.ｶﾞﾗｽ･ｺﾝｸﾘ･陶磁器くず!D29&gt;0,ｾ.ｶﾞﾗｽ･ｺﾝｸﾘ･陶磁器くず!D29&lt;0),ｾ.ｶﾞﾗｽ･ｺﾝｸﾘ･陶磁器くず!D29,IF(T$19&gt;0,"0",0))</f>
        <v>44</v>
      </c>
      <c r="U14" s="325">
        <f>IF(OR(ｿ.鉱さい!D29&gt;0,ｿ.鉱さい!D29&lt;0),ｿ.鉱さい!D29,IF(U$19&gt;0,"0",0))</f>
        <v>0</v>
      </c>
      <c r="V14" s="325">
        <f>IF(OR(ﾀ.がれき類!D29&gt;0,ﾀ.がれき類!D29&lt;0),ﾀ.がれき類!D29,IF(V$19&gt;0,"0",0))</f>
        <v>1323.6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157.1</v>
      </c>
      <c r="AA14" s="327">
        <f t="shared" si="0"/>
        <v>2075.5</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132.69999999999999</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9.6</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6.6</v>
      </c>
      <c r="AA15" s="327">
        <f t="shared" si="0"/>
        <v>148.89999999999998</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10.8</v>
      </c>
      <c r="M16" s="325">
        <f>IF(OR(ｷ.紙くず!D31&gt;0,ｷ.紙くず!D31&lt;0),ｷ.紙くず!D31,IF(M$19&gt;0,"0",0))</f>
        <v>0</v>
      </c>
      <c r="N16" s="325">
        <f>IF(OR(ｸ.木くず!D31&gt;0,ｸ.木くず!D31&lt;0),ｸ.木くず!D31,IF(N$19&gt;0,"0",0))</f>
        <v>133.6</v>
      </c>
      <c r="O16" s="325">
        <f>IF(OR(ｹ.繊維くず!D31&gt;0,ｹ.繊維くず!D31&lt;0),ｹ.繊維くず!D31,IF(O$19&gt;0,"0",0))</f>
        <v>2.7</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403.7</v>
      </c>
      <c r="T16" s="325">
        <f>IF(OR(ｾ.ｶﾞﾗｽ･ｺﾝｸﾘ･陶磁器くず!D31&gt;0,ｾ.ｶﾞﾗｽ･ｺﾝｸﾘ･陶磁器くず!D31&lt;0),ｾ.ｶﾞﾗｽ･ｺﾝｸﾘ･陶磁器くず!D31,IF(T$19&gt;0,"0",0))</f>
        <v>44</v>
      </c>
      <c r="U16" s="325">
        <f>IF(OR(ｿ.鉱さい!D31&gt;0,ｿ.鉱さい!D31&lt;0),ｿ.鉱さい!D31,IF(U$19&gt;0,"0",0))</f>
        <v>0</v>
      </c>
      <c r="V16" s="325">
        <f>IF(OR(ﾀ.がれき類!D31&gt;0,ﾀ.がれき類!D31&lt;0),ﾀ.がれき類!D31,IF(V$19&gt;0,"0",0))</f>
        <v>1323.6</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104.8</v>
      </c>
      <c r="AA16" s="327">
        <f t="shared" si="0"/>
        <v>2023.1999999999998</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1.7</v>
      </c>
      <c r="M19" s="331">
        <f t="shared" si="1"/>
        <v>0</v>
      </c>
      <c r="N19" s="331">
        <f t="shared" si="1"/>
        <v>107.4</v>
      </c>
      <c r="O19" s="331">
        <f t="shared" si="1"/>
        <v>1.2</v>
      </c>
      <c r="P19" s="331">
        <f t="shared" si="1"/>
        <v>0</v>
      </c>
      <c r="Q19" s="331">
        <f t="shared" si="1"/>
        <v>0</v>
      </c>
      <c r="R19" s="331">
        <f t="shared" si="1"/>
        <v>0</v>
      </c>
      <c r="S19" s="331">
        <f t="shared" si="1"/>
        <v>52.5</v>
      </c>
      <c r="T19" s="331">
        <f t="shared" si="1"/>
        <v>20.9</v>
      </c>
      <c r="U19" s="331">
        <f t="shared" si="1"/>
        <v>0</v>
      </c>
      <c r="V19" s="331">
        <f t="shared" si="1"/>
        <v>1577</v>
      </c>
      <c r="W19" s="331">
        <f t="shared" si="1"/>
        <v>0</v>
      </c>
      <c r="X19" s="331">
        <f t="shared" si="1"/>
        <v>0</v>
      </c>
      <c r="Y19" s="331">
        <f t="shared" si="1"/>
        <v>0</v>
      </c>
      <c r="Z19" s="332">
        <f t="shared" si="1"/>
        <v>33.6</v>
      </c>
      <c r="AA19" s="333">
        <f t="shared" ref="AA19:AA25" si="2">SUM(G19:Z19)</f>
        <v>1794.3</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1.7</v>
      </c>
      <c r="M41" s="367">
        <f t="shared" si="8"/>
        <v>0</v>
      </c>
      <c r="N41" s="367">
        <f t="shared" si="8"/>
        <v>107.4</v>
      </c>
      <c r="O41" s="367">
        <f t="shared" si="8"/>
        <v>1.2</v>
      </c>
      <c r="P41" s="367">
        <f t="shared" si="8"/>
        <v>0</v>
      </c>
      <c r="Q41" s="367">
        <f t="shared" si="8"/>
        <v>0</v>
      </c>
      <c r="R41" s="367">
        <f t="shared" si="8"/>
        <v>0</v>
      </c>
      <c r="S41" s="367">
        <f t="shared" si="8"/>
        <v>52.5</v>
      </c>
      <c r="T41" s="367">
        <f t="shared" si="8"/>
        <v>20.9</v>
      </c>
      <c r="U41" s="367">
        <f t="shared" si="8"/>
        <v>0</v>
      </c>
      <c r="V41" s="367">
        <f t="shared" si="8"/>
        <v>1577</v>
      </c>
      <c r="W41" s="367">
        <f t="shared" si="8"/>
        <v>0</v>
      </c>
      <c r="X41" s="367">
        <f t="shared" si="8"/>
        <v>0</v>
      </c>
      <c r="Y41" s="367">
        <f t="shared" si="8"/>
        <v>0</v>
      </c>
      <c r="Z41" s="368">
        <f t="shared" si="8"/>
        <v>33.6</v>
      </c>
      <c r="AA41" s="369">
        <f t="shared" si="4"/>
        <v>1794.3</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1.7</v>
      </c>
      <c r="M42" s="358">
        <f t="shared" si="9"/>
        <v>0</v>
      </c>
      <c r="N42" s="358">
        <f t="shared" si="9"/>
        <v>107.4</v>
      </c>
      <c r="O42" s="358">
        <f t="shared" si="9"/>
        <v>1.2</v>
      </c>
      <c r="P42" s="358">
        <f t="shared" si="9"/>
        <v>0</v>
      </c>
      <c r="Q42" s="358">
        <f t="shared" si="9"/>
        <v>0</v>
      </c>
      <c r="R42" s="358">
        <f t="shared" si="9"/>
        <v>0</v>
      </c>
      <c r="S42" s="358">
        <f t="shared" si="9"/>
        <v>52.5</v>
      </c>
      <c r="T42" s="358">
        <f t="shared" si="9"/>
        <v>18.899999999999999</v>
      </c>
      <c r="U42" s="358">
        <f t="shared" si="9"/>
        <v>0</v>
      </c>
      <c r="V42" s="358">
        <f t="shared" si="9"/>
        <v>1552.6</v>
      </c>
      <c r="W42" s="358">
        <f t="shared" si="9"/>
        <v>0</v>
      </c>
      <c r="X42" s="358">
        <f t="shared" si="9"/>
        <v>0</v>
      </c>
      <c r="Y42" s="358">
        <f t="shared" si="9"/>
        <v>0</v>
      </c>
      <c r="Z42" s="359">
        <f t="shared" si="9"/>
        <v>33.6</v>
      </c>
      <c r="AA42" s="360">
        <f t="shared" si="4"/>
        <v>1767.8999999999999</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1.7</v>
      </c>
      <c r="M43" s="361">
        <f>+ｷ.紙くず!$AA$28</f>
        <v>0</v>
      </c>
      <c r="N43" s="361">
        <f>+ｸ.木くず!$AA$28</f>
        <v>107.4</v>
      </c>
      <c r="O43" s="361">
        <f>+ｹ.繊維くず!$AA$28</f>
        <v>1.2</v>
      </c>
      <c r="P43" s="361">
        <f>+ｺ.動植物性残さ!$AA$28</f>
        <v>0</v>
      </c>
      <c r="Q43" s="361">
        <f>+ｻ.動物系固形不要物!$AA$28</f>
        <v>0</v>
      </c>
      <c r="R43" s="361">
        <f>+ｼ.ｺﾞﾑくず!$AA$28</f>
        <v>0</v>
      </c>
      <c r="S43" s="361">
        <f>+ｽ.金属くず!$AA$28</f>
        <v>52.5</v>
      </c>
      <c r="T43" s="361">
        <f>+ｾ.ｶﾞﾗｽ･ｺﾝｸﾘ･陶磁器くず!$AA$28</f>
        <v>18.899999999999999</v>
      </c>
      <c r="U43" s="361">
        <f>+ｿ.鉱さい!$AA$28</f>
        <v>0</v>
      </c>
      <c r="V43" s="361">
        <f>+ﾀ.がれき類!$AA$28</f>
        <v>1552.6</v>
      </c>
      <c r="W43" s="361">
        <f>+ﾁ.動物のふん尿!$AA$28</f>
        <v>0</v>
      </c>
      <c r="X43" s="361">
        <f>+ﾂ.動物の死体!$AA$28</f>
        <v>0</v>
      </c>
      <c r="Y43" s="361">
        <f>+ﾃ.ばいじん!$AA$28</f>
        <v>0</v>
      </c>
      <c r="Z43" s="362">
        <f>+ﾄ.混合廃棄物その他!$AA$28</f>
        <v>33.6</v>
      </c>
      <c r="AA43" s="363">
        <f t="shared" si="4"/>
        <v>1767.8999999999999</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2</v>
      </c>
      <c r="U46" s="364">
        <f>+ｿ.鉱さい!$R$33</f>
        <v>0</v>
      </c>
      <c r="V46" s="364">
        <f>+ﾀ.がれき類!$R$33</f>
        <v>24.4</v>
      </c>
      <c r="W46" s="364">
        <f>+ﾁ.動物のふん尿!$R$33</f>
        <v>0</v>
      </c>
      <c r="X46" s="364">
        <f>+ﾂ.動物の死体!$R$33</f>
        <v>0</v>
      </c>
      <c r="Y46" s="364">
        <f>+ﾃ.ばいじん!$R$33</f>
        <v>0</v>
      </c>
      <c r="Z46" s="365">
        <f>+ﾄ.混合廃棄物その他!$R$33</f>
        <v>0</v>
      </c>
      <c r="AA46" s="366">
        <f>SUM(G46:Z46)</f>
        <v>26.4</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1.7</v>
      </c>
      <c r="M47" s="370">
        <f>+ｷ.紙くず!$AL$27</f>
        <v>0</v>
      </c>
      <c r="N47" s="370">
        <f>+ｸ.木くず!$AL$27</f>
        <v>107.4</v>
      </c>
      <c r="O47" s="370">
        <f>+ｹ.繊維くず!$AL$27</f>
        <v>1.2</v>
      </c>
      <c r="P47" s="370">
        <f>+ｺ.動植物性残さ!$AL$27</f>
        <v>0</v>
      </c>
      <c r="Q47" s="370">
        <f>+ｻ.動物系固形不要物!$AL$27</f>
        <v>0</v>
      </c>
      <c r="R47" s="370">
        <f>+ｼ.ｺﾞﾑくず!$AL$27</f>
        <v>0</v>
      </c>
      <c r="S47" s="370">
        <f>+ｽ.金属くず!$AL$27</f>
        <v>52.5</v>
      </c>
      <c r="T47" s="370">
        <f>+ｾ.ｶﾞﾗｽ･ｺﾝｸﾘ･陶磁器くず!$AL$27</f>
        <v>20.9</v>
      </c>
      <c r="U47" s="370">
        <f>+ｿ.鉱さい!$AL$27</f>
        <v>0</v>
      </c>
      <c r="V47" s="370">
        <f>+ﾀ.がれき類!$AL$27</f>
        <v>1577</v>
      </c>
      <c r="W47" s="370">
        <f>+ﾁ.動物のふん尿!$AL$27</f>
        <v>0</v>
      </c>
      <c r="X47" s="370">
        <f>+ﾂ.動物の死体!$AL$27</f>
        <v>0</v>
      </c>
      <c r="Y47" s="370">
        <f>+ﾃ.ばいじん!$AL$27</f>
        <v>0</v>
      </c>
      <c r="Z47" s="371">
        <f>+ﾄ.混合廃棄物その他!$AL$27</f>
        <v>33.6</v>
      </c>
      <c r="AA47" s="372">
        <f t="shared" si="4"/>
        <v>1794.3</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0.3</v>
      </c>
      <c r="M48" s="373">
        <f>+ｷ.紙くず!$AL$30</f>
        <v>0</v>
      </c>
      <c r="N48" s="373">
        <f>+ｸ.木くず!$AL$30</f>
        <v>107.4</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1.2</v>
      </c>
      <c r="U48" s="373">
        <f>+ｿ.鉱さい!$AL$30</f>
        <v>0</v>
      </c>
      <c r="V48" s="373">
        <f>+ﾀ.がれき類!$AL$30</f>
        <v>0</v>
      </c>
      <c r="W48" s="373">
        <f>+ﾁ.動物のふん尿!$AL$30</f>
        <v>0</v>
      </c>
      <c r="X48" s="373">
        <f>+ﾂ.動物の死体!$AL$30</f>
        <v>0</v>
      </c>
      <c r="Y48" s="373">
        <f>+ﾃ.ばいじん!$AL$30</f>
        <v>0</v>
      </c>
      <c r="Z48" s="374">
        <f>+ﾄ.混合廃棄物その他!$AL$30</f>
        <v>4.5</v>
      </c>
      <c r="AA48" s="375">
        <f t="shared" si="4"/>
        <v>113.4</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1.7</v>
      </c>
      <c r="M49" s="422">
        <f>+ｷ.紙くず!$AS$24</f>
        <v>0</v>
      </c>
      <c r="N49" s="422">
        <f>+ｸ.木くず!$AS$24</f>
        <v>107.4</v>
      </c>
      <c r="O49" s="422">
        <f>+ｹ.繊維くず!$AS$24</f>
        <v>1.2</v>
      </c>
      <c r="P49" s="422">
        <f>+ｺ.動植物性残さ!$AS$24</f>
        <v>0</v>
      </c>
      <c r="Q49" s="422">
        <f>+ｻ.動物系固形不要物!$AS$24</f>
        <v>0</v>
      </c>
      <c r="R49" s="422">
        <f>+ｼ.ｺﾞﾑくず!$AS$24</f>
        <v>0</v>
      </c>
      <c r="S49" s="422">
        <f>+ｽ.金属くず!$AS$24</f>
        <v>52.5</v>
      </c>
      <c r="T49" s="422">
        <f>+ｾ.ｶﾞﾗｽ･ｺﾝｸﾘ･陶磁器くず!$AS$24</f>
        <v>18.899999999999999</v>
      </c>
      <c r="U49" s="422">
        <f>+ｿ.鉱さい!$AS$24</f>
        <v>0</v>
      </c>
      <c r="V49" s="422">
        <f>+ﾀ.がれき類!$AS$24</f>
        <v>1552.6</v>
      </c>
      <c r="W49" s="422">
        <f>+ﾁ.動物のふん尿!$AS$24</f>
        <v>0</v>
      </c>
      <c r="X49" s="422">
        <f>+ﾂ.動物の死体!$AS$24</f>
        <v>0</v>
      </c>
      <c r="Y49" s="422">
        <f>+ﾃ.ばいじん!$AS$24</f>
        <v>0</v>
      </c>
      <c r="Z49" s="423">
        <f>+ﾄ.混合廃棄物その他!$AS$24</f>
        <v>33.6</v>
      </c>
      <c r="AA49" s="424">
        <f t="shared" si="4"/>
        <v>1767.8999999999999</v>
      </c>
    </row>
    <row r="50" spans="2:27" ht="20.45" customHeight="1">
      <c r="B50" s="167"/>
      <c r="C50" s="173"/>
      <c r="D50" s="410"/>
      <c r="E50" s="730" t="s">
        <v>449</v>
      </c>
      <c r="F50" s="731"/>
      <c r="G50" s="411"/>
      <c r="H50" s="411"/>
      <c r="I50" s="411"/>
      <c r="J50" s="411"/>
      <c r="K50" s="411"/>
      <c r="L50" s="376">
        <f>ｶ.廃ﾌﾟﾗ類!AU18</f>
        <v>0.5</v>
      </c>
      <c r="M50" s="411"/>
      <c r="N50" s="411"/>
      <c r="O50" s="411"/>
      <c r="P50" s="411"/>
      <c r="Q50" s="411"/>
      <c r="R50" s="411"/>
      <c r="S50" s="411"/>
      <c r="T50" s="411"/>
      <c r="U50" s="411"/>
      <c r="V50" s="411"/>
      <c r="W50" s="411"/>
      <c r="X50" s="411"/>
      <c r="Y50" s="411"/>
      <c r="Z50" s="433"/>
      <c r="AA50" s="377">
        <f t="shared" si="4"/>
        <v>0.5</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0.4</v>
      </c>
      <c r="M52" s="415"/>
      <c r="N52" s="415"/>
      <c r="O52" s="415"/>
      <c r="P52" s="415"/>
      <c r="Q52" s="415"/>
      <c r="R52" s="415"/>
      <c r="S52" s="415"/>
      <c r="T52" s="415"/>
      <c r="U52" s="415"/>
      <c r="V52" s="415"/>
      <c r="W52" s="415"/>
      <c r="X52" s="415"/>
      <c r="Y52" s="415"/>
      <c r="Z52" s="433"/>
      <c r="AA52" s="377">
        <f t="shared" si="4"/>
        <v>0.4</v>
      </c>
    </row>
    <row r="53" spans="2:27" ht="20.45" customHeight="1">
      <c r="B53" s="167"/>
      <c r="C53" s="173"/>
      <c r="D53" s="216"/>
      <c r="E53" s="733" t="s">
        <v>452</v>
      </c>
      <c r="F53" s="734"/>
      <c r="G53" s="419"/>
      <c r="H53" s="419"/>
      <c r="I53" s="419"/>
      <c r="J53" s="419"/>
      <c r="K53" s="419"/>
      <c r="L53" s="425">
        <f>ｶ.廃ﾌﾟﾗ類!AU21</f>
        <v>0.8</v>
      </c>
      <c r="M53" s="419"/>
      <c r="N53" s="419"/>
      <c r="O53" s="419"/>
      <c r="P53" s="419"/>
      <c r="Q53" s="419"/>
      <c r="R53" s="419"/>
      <c r="S53" s="419"/>
      <c r="T53" s="419"/>
      <c r="U53" s="419"/>
      <c r="V53" s="419"/>
      <c r="W53" s="419"/>
      <c r="X53" s="419"/>
      <c r="Y53" s="419"/>
      <c r="Z53" s="434"/>
      <c r="AA53" s="426">
        <f t="shared" si="4"/>
        <v>0.8</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12.5</v>
      </c>
      <c r="M63" s="406">
        <f t="shared" si="10"/>
        <v>0</v>
      </c>
      <c r="N63" s="406">
        <f t="shared" si="10"/>
        <v>241</v>
      </c>
      <c r="O63" s="406">
        <f t="shared" si="10"/>
        <v>3.9000000000000004</v>
      </c>
      <c r="P63" s="406">
        <f t="shared" si="10"/>
        <v>0</v>
      </c>
      <c r="Q63" s="406">
        <f t="shared" si="10"/>
        <v>0</v>
      </c>
      <c r="R63" s="406">
        <f t="shared" si="10"/>
        <v>0</v>
      </c>
      <c r="S63" s="406">
        <f t="shared" si="10"/>
        <v>456.2</v>
      </c>
      <c r="T63" s="406">
        <f t="shared" si="10"/>
        <v>64.900000000000006</v>
      </c>
      <c r="U63" s="406">
        <f t="shared" si="10"/>
        <v>0</v>
      </c>
      <c r="V63" s="406">
        <f t="shared" si="10"/>
        <v>2900.6</v>
      </c>
      <c r="W63" s="406">
        <f t="shared" si="10"/>
        <v>0</v>
      </c>
      <c r="X63" s="406">
        <f t="shared" si="10"/>
        <v>0</v>
      </c>
      <c r="Y63" s="406">
        <f t="shared" si="10"/>
        <v>0</v>
      </c>
      <c r="Z63" s="406">
        <f t="shared" si="10"/>
        <v>190.7</v>
      </c>
      <c r="AA63" s="407">
        <f>+AA9+AA19+AA20</f>
        <v>3869.8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７年   ５月  ３０日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神奈川県横須賀市内川１－７－５３</v>
      </c>
      <c r="K16" s="780"/>
      <c r="L16" s="781"/>
      <c r="M16" s="781"/>
      <c r="N16" s="781"/>
      <c r="O16" s="782"/>
    </row>
    <row r="17" spans="1:15" ht="26.25" customHeight="1">
      <c r="C17" s="78"/>
      <c r="H17" s="23" t="s">
        <v>7</v>
      </c>
      <c r="I17" s="23"/>
      <c r="J17" s="780" t="str">
        <f>+表紙!J40</f>
        <v>株式会社マークス　代表取締役 田浦 利成</v>
      </c>
      <c r="K17" s="780"/>
      <c r="L17" s="781"/>
      <c r="M17" s="781"/>
      <c r="N17" s="781"/>
      <c r="O17" s="782"/>
    </row>
    <row r="18" spans="1:15">
      <c r="C18" s="78"/>
      <c r="J18" s="21" t="s">
        <v>8</v>
      </c>
      <c r="O18" s="79"/>
    </row>
    <row r="19" spans="1:15">
      <c r="C19" s="78"/>
      <c r="J19" s="24" t="s">
        <v>9</v>
      </c>
      <c r="K19" s="24"/>
      <c r="L19" s="746" t="str">
        <f>IF(+表紙!L42="","",+表紙!L42)</f>
        <v>046-830-1150</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株式会社マークス</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4723</v>
      </c>
      <c r="N25" s="770"/>
      <c r="O25" s="771"/>
    </row>
    <row r="26" spans="1:15" ht="18" customHeight="1">
      <c r="C26" s="457" t="s">
        <v>11</v>
      </c>
      <c r="D26" s="489"/>
      <c r="E26" s="490"/>
      <c r="F26" s="756" t="str">
        <f>+表紙!F49</f>
        <v>神奈川県横須賀市内川１－７－５３</v>
      </c>
      <c r="G26" s="757"/>
      <c r="H26" s="757"/>
      <c r="I26" s="757"/>
      <c r="J26" s="757"/>
      <c r="K26" s="757"/>
      <c r="L26" s="126" t="s">
        <v>172</v>
      </c>
      <c r="M26" s="222"/>
      <c r="N26" s="760" t="str">
        <f>IF(+表紙!N49="","",+表紙!N49)</f>
        <v>046-830-1150</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建設業、産業廃棄物処理業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38</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2075.5</v>
      </c>
      <c r="I40" s="240" t="s">
        <v>4</v>
      </c>
      <c r="J40" s="525" t="s">
        <v>324</v>
      </c>
      <c r="K40" s="526"/>
      <c r="L40" s="527"/>
      <c r="M40" s="741">
        <f>+表紙!M63</f>
        <v>2075.5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148.89999999999998</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2023.1999999999998</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O16"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0.5</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0.4</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0.8</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10.8</v>
      </c>
      <c r="E24" s="584"/>
      <c r="F24" s="584"/>
      <c r="G24" s="194" t="s">
        <v>198</v>
      </c>
      <c r="H24" s="573">
        <f>+F12</f>
        <v>1.7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1.7</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1.7</v>
      </c>
      <c r="Q27" s="633"/>
      <c r="R27" s="633"/>
      <c r="S27" s="633"/>
      <c r="T27" s="44" t="s">
        <v>38</v>
      </c>
      <c r="U27" s="64"/>
      <c r="V27" s="64"/>
      <c r="Y27" s="62" t="s">
        <v>39</v>
      </c>
      <c r="Z27" s="65"/>
      <c r="AH27" s="53"/>
      <c r="AI27" s="53"/>
      <c r="AJ27" s="53"/>
      <c r="AK27" s="53"/>
      <c r="AL27" s="603">
        <f>+AH18+P27</f>
        <v>1.7</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10.8</v>
      </c>
      <c r="E29" s="584"/>
      <c r="F29" s="584"/>
      <c r="G29" s="194" t="s">
        <v>198</v>
      </c>
      <c r="H29" s="573">
        <f>+AL27</f>
        <v>1.7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0.3</v>
      </c>
      <c r="I30" s="574"/>
      <c r="J30" s="194" t="s">
        <v>198</v>
      </c>
      <c r="M30" s="582"/>
      <c r="P30" s="56"/>
      <c r="R30" s="587">
        <f>+ROUND(AA28,1)+ROUND(AA29,1)+ROUND(AA30,1)</f>
        <v>1.7</v>
      </c>
      <c r="S30" s="633"/>
      <c r="T30" s="633"/>
      <c r="U30" s="633"/>
      <c r="V30" s="44" t="s">
        <v>16</v>
      </c>
      <c r="Y30" s="588" t="s">
        <v>186</v>
      </c>
      <c r="Z30" s="589"/>
      <c r="AA30" s="629"/>
      <c r="AB30" s="630"/>
      <c r="AC30" s="630"/>
      <c r="AD30" s="630"/>
      <c r="AE30" s="630"/>
      <c r="AF30" s="44" t="s">
        <v>13</v>
      </c>
      <c r="AL30" s="606">
        <v>0.3</v>
      </c>
      <c r="AM30" s="607"/>
      <c r="AN30" s="607"/>
      <c r="AO30" s="607"/>
      <c r="AP30" s="52" t="s">
        <v>13</v>
      </c>
      <c r="AS30" s="625"/>
      <c r="AT30" s="622"/>
      <c r="AU30" s="622"/>
      <c r="AV30" s="623"/>
      <c r="AW30" s="405"/>
    </row>
    <row r="31" spans="2:51" ht="27" customHeight="1" thickTop="1" thickBot="1">
      <c r="B31" s="560" t="s">
        <v>226</v>
      </c>
      <c r="C31" s="561"/>
      <c r="D31" s="584">
        <v>10.8</v>
      </c>
      <c r="E31" s="584"/>
      <c r="F31" s="584"/>
      <c r="G31" s="194" t="s">
        <v>198</v>
      </c>
      <c r="H31" s="573">
        <f>+AS24</f>
        <v>1.7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23.529411764705884</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AX27" sqref="AX2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株式会社マークス</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107.4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133.6</v>
      </c>
      <c r="E24" s="584"/>
      <c r="F24" s="584"/>
      <c r="G24" s="194" t="s">
        <v>198</v>
      </c>
      <c r="H24" s="573">
        <f>+F12</f>
        <v>107.4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107.4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107.4</v>
      </c>
      <c r="Q27" s="633"/>
      <c r="R27" s="633"/>
      <c r="S27" s="633"/>
      <c r="T27" s="44" t="s">
        <v>38</v>
      </c>
      <c r="U27" s="64"/>
      <c r="V27" s="64"/>
      <c r="Y27" s="62" t="s">
        <v>39</v>
      </c>
      <c r="Z27" s="65"/>
      <c r="AH27" s="53"/>
      <c r="AI27" s="53"/>
      <c r="AJ27" s="53"/>
      <c r="AK27" s="53"/>
      <c r="AL27" s="603">
        <f>+AH18+P27</f>
        <v>107.4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107.4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133.6</v>
      </c>
      <c r="E29" s="584"/>
      <c r="F29" s="584"/>
      <c r="G29" s="194" t="s">
        <v>198</v>
      </c>
      <c r="H29" s="573">
        <f>+AL27</f>
        <v>107.4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132.69999999999999</v>
      </c>
      <c r="E30" s="584"/>
      <c r="F30" s="584"/>
      <c r="G30" s="194" t="s">
        <v>198</v>
      </c>
      <c r="H30" s="573">
        <f>+AL30</f>
        <v>107.4</v>
      </c>
      <c r="I30" s="574"/>
      <c r="J30" s="194" t="s">
        <v>198</v>
      </c>
      <c r="M30" s="582"/>
      <c r="P30" s="56"/>
      <c r="R30" s="587">
        <f>+ROUND(AA28,1)+ROUND(AA29,1)+ROUND(AA30,1)</f>
        <v>107.4</v>
      </c>
      <c r="S30" s="633"/>
      <c r="T30" s="633"/>
      <c r="U30" s="633"/>
      <c r="V30" s="44" t="s">
        <v>16</v>
      </c>
      <c r="Y30" s="588" t="s">
        <v>186</v>
      </c>
      <c r="Z30" s="589"/>
      <c r="AA30" s="629"/>
      <c r="AB30" s="630"/>
      <c r="AC30" s="630"/>
      <c r="AD30" s="630"/>
      <c r="AE30" s="630"/>
      <c r="AF30" s="44" t="s">
        <v>13</v>
      </c>
      <c r="AL30" s="606">
        <v>107.4</v>
      </c>
      <c r="AM30" s="607"/>
      <c r="AN30" s="607"/>
      <c r="AO30" s="607"/>
      <c r="AP30" s="52" t="s">
        <v>13</v>
      </c>
      <c r="AS30" s="625"/>
      <c r="AT30" s="622"/>
      <c r="AU30" s="622"/>
      <c r="AV30" s="623"/>
      <c r="AW30" s="405"/>
    </row>
    <row r="31" spans="2:49" ht="27" customHeight="1" thickTop="1" thickBot="1">
      <c r="B31" s="560" t="s">
        <v>226</v>
      </c>
      <c r="C31" s="561"/>
      <c r="D31" s="584">
        <v>133.6</v>
      </c>
      <c r="E31" s="584"/>
      <c r="F31" s="584"/>
      <c r="G31" s="194" t="s">
        <v>198</v>
      </c>
      <c r="H31" s="573">
        <f>+AS24</f>
        <v>107.4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2025-06-03T01:52:04Z</dcterms:created>
  <dcterms:modified xsi:type="dcterms:W3CDTF">2025-06-03T01:52:04Z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