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6CC4C7FA-6EE8-4D5B-8CC4-B2A60880B3B7}" xr6:coauthVersionLast="36" xr6:coauthVersionMax="47" xr10:uidLastSave="{00000000-0000-0000-0000-000000000000}"/>
  <bookViews>
    <workbookView xWindow="-25320" yWindow="-120" windowWidth="25440" windowHeight="1527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<sst xmlns="http://schemas.openxmlformats.org/spreadsheetml/2006/main" count="3305" uniqueCount="473">
  <si>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</si>
  <si>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</si>
  <si>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</si>
  <si>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</si>
  <si>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</si>
  <si>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</si>
  <si>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</si>
  <si>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</si>
  <si>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</si>
  <si>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</si>
  <si>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</si>
  <si>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</si>
  <si>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</si>
  <si>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</si>
  <si>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</si>
  <si>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</si>
  <si>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</si>
  <si>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</si>
  <si>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</si>
  <si>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</si>
  <si>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</si>
  <si>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</si>
  <si>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</si>
  <si>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</si>
  <si>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</si>
  <si>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</si>
  <si>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</si>
  <si>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</si>
  <si>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</si>
  <si>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</si>
  <si>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</si>
  <si>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</si>
  <si>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</si>
  <si>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</si>
  <si>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</si>
  <si>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</si>
  <si>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</si>
  <si>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</si>
  <si>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</si>
  <si>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</si>
  <si>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</si>
  <si>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</si>
  <si>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</si>
  <si>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</si>
  <si>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</si>
  <si>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</si>
  <si>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</si>
  <si>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</si>
  <si>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</si>
  <si>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</si>
  <si>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</si>
  <si>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</si>
  <si>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</si>
  <si>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</si>
  <si>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</si>
  <si>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</si>
  <si>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</si>
  <si>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</si>
  <si>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</si>
  <si>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</si>
  <si>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</si>
  <si>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</si>
  <si>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</si>
  <si>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</si>
  <si>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</si>
  <si>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</si>
  <si>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</si>
  <si>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</si>
  <si>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</si>
  <si>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</si>
  <si>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</si>
  <si>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</si>
  <si>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</si>
  <si>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</si>
  <si>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</si>
  <si>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</si>
  <si>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</si>
  <si>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</si>
  <si>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</si>
  <si>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</si>
  <si>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</si>
  <si>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</si>
  <si>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</si>
  <si>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</si>
  <si>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</si>
  <si>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</si>
  <si>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</si>
  <si>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</si>
  <si>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</si>
  <si>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</si>
  <si>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</si>
  <si>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</si>
  <si>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</si>
  <si>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</si>
  <si>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</si>
  <si>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</si>
  <si>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</si>
  <si>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</si>
  <si>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</si>
  <si>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</si>
  <si>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</si>
  <si>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</si>
  <si>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</si>
  <si>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</si>
  <si>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</si>
  <si>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</si>
  <si>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</si>
  <si>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</si>
  <si>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</si>
  <si>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</si>
  <si>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</si>
  <si>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</si>
  <si>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</si>
  <si>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</si>
  <si>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</si>
  <si>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</si>
  <si>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</si>
  <si>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</si>
  <si>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</si>
  <si>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</si>
  <si>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</si>
  <si>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</si>
  <si>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</si>
  <si>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</si>
  <si>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</si>
  <si>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</si>
  <si>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</si>
  <si>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</si>
  <si>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</si>
  <si>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</si>
  <si>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</si>
  <si>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</si>
  <si>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</si>
  <si>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</si>
  <si>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</si>
  <si>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</si>
  <si>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</si>
  <si>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</si>
  <si>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</si>
  <si>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</si>
  <si>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</si>
  <si>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</si>
  <si>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</si>
  <si>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</si>
  <si>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</si>
  <si>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</si>
  <si>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</si>
  <si>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</si>
  <si>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</si>
  <si>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</si>
  <si>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</si>
  <si>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</si>
  <si>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</si>
  <si>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</si>
  <si>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</si>
  <si>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</si>
  <si>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</si>
  <si>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</si>
  <si>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</si>
  <si>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</si>
  <si>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</si>
  <si>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</si>
  <si>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</si>
  <si>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</si>
  <si>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</si>
  <si>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</si>
  <si>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</si>
  <si>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</si>
  <si>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</si>
  <si>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</si>
  <si>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</si>
  <si>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</si>
  <si>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</si>
  <si>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</si>
  <si>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</si>
  <si>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</si>
  <si>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</si>
  <si>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</si>
  <si>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</si>
  <si>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</si>
  <si>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</si>
  <si>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</si>
  <si>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</si>
  <si>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</si>
  <si>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</si>
  <si>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</si>
  <si>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</si>
  <si>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</si>
  <si>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</si>
  <si>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</si>
  <si>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</si>
  <si>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</si>
  <si>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</si>
  <si>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</si>
  <si>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</si>
  <si>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</si>
  <si>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</si>
  <si>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</si>
  <si>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</si>
  <si>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</si>
  <si>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</si>
  <si>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</si>
  <si>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</si>
  <si>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</si>
  <si>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</si>
  <si>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</si>
  <si>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</si>
  <si>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</si>
  <si>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</si>
  <si>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</si>
  <si>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</si>
  <si>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</si>
  <si>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</si>
  <si>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</si>
  <si>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</si>
  <si>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</si>
  <si>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</si>
  <si>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</si>
  <si>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</si>
  <si>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</si>
  <si>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</si>
  <si>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</si>
  <si>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</si>
  <si>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</si>
  <si>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</si>
  <si>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</si>
  <si>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</si>
  <si>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</si>
  <si>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</si>
  <si>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</si>
  <si>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</si>
  <si>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</si>
  <si>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</si>
  <si>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</si>
  <si>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</si>
  <si>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</si>
  <si>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</si>
  <si>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</si>
  <si>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</si>
  <si>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</si>
  <si>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</si>
  <si>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</si>
  <si>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</si>
  <si>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</si>
  <si>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</si>
  <si>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</si>
  <si>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</si>
  <si>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</si>
  <si>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</si>
  <si>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</si>
  <si>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</si>
  <si>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</si>
  <si>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</si>
  <si>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</si>
  <si>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</si>
  <si>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</si>
  <si>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</si>
  <si>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</si>
  <si>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</si>
  <si>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</si>
  <si>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</si>
  <si>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</si>
  <si>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</si>
  <si>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</si>
  <si>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</si>
  <si>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</si>
  <si>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</si>
  <si>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</si>
  <si>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</si>
  <si>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</si>
  <si>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</si>
  <si>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</si>
  <si>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</si>
  <si>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</si>
  <si>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</si>
  <si>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</si>
  <si>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</si>
  <si>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</si>
  <si>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</si>
  <si>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</si>
  <si>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</si>
  <si>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</si>
  <si>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</si>
  <si>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</si>
  <si>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</si>
  <si>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</si>
  <si>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</si>
  <si>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</si>
  <si>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</si>
  <si>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</si>
  <si>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</si>
  <si>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</si>
  <si>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</si>
  <si>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</si>
  <si>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</si>
  <si>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</si>
  <si>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</si>
  <si>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</si>
  <si>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</si>
  <si>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</si>
  <si>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</si>
  <si>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</si>
  <si>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</si>
  <si>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</si>
  <si>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</si>
  <si>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</si>
  <si>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</si>
  <si>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</si>
  <si>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</si>
  <si>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</si>
  <si>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</si>
  <si>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</si>
  <si>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</si>
  <si>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</si>
  <si>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</si>
  <si>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</si>
  <si>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</si>
  <si>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</si>
  <si>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</si>
  <si>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</si>
  <si>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</si>
  <si>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</si>
  <si>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</si>
  <si>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</si>
  <si>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</si>
  <si>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</si>
  <si>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</si>
  <si>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</si>
  <si>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</si>
  <si>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</si>
  <si>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</si>
  <si>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</si>
  <si>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</si>
  <si>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</si>
  <si>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</si>
  <si>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</si>
  <si>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</si>
  <si>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</si>
  <si>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</si>
  <si>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</si>
  <si>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</si>
  <si>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</si>
  <si>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</si>
  <si>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</si>
  <si>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</si>
  <si>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</si>
  <si>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</si>
  <si>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</si>
  <si>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</si>
  <si>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</si>
  <si>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</si>
  <si>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</si>
  <si>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</si>
  <si>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</si>
  <si>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</si>
  <si>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</si>
  <si>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</si>
  <si>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</si>
  <si>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</si>
  <si>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</si>
  <si>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</si>
  <si>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</si>
  <si>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</si>
  <si>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</si>
  <si>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</si>
  <si>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</si>
  <si>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</si>
  <si>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</si>
  <si>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</si>
  <si>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</si>
  <si>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</si>
  <si>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</si>
  <si>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</si>
  <si>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</si>
  <si>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</si>
  <si>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</si>
  <si>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</si>
  <si>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</si>
  <si>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</si>
  <si>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</si>
  <si>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</si>
  <si>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</si>
  <si>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</si>
  <si>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</si>
  <si>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</si>
  <si>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</si>
  <si>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</si>
  <si>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</si>
  <si>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</si>
  <si>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</si>
  <si>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</si>
  <si>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</si>
  <si>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</si>
  <si>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</si>
  <si>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</si>
  <si>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</si>
  <si>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</si>
  <si>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</si>
  <si>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</si>
  <si>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</si>
  <si>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</si>
  <si>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</si>
  <si>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</si>
  <si>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</si>
  <si>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</si>
  <si>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</si>
  <si>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</si>
  <si>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</si>
  <si>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</si>
  <si>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</si>
  <si>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</si>
  <si>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</si>
  <si>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</si>
  <si>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</si>
  <si>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</si>
  <si>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</si>
  <si>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</si>
  <si>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</si>
  <si>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</si>
  <si>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</si>
  <si>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</si>
  <si>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</si>
  <si>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</si>
  <si>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</si>
  <si>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</si>
  <si>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</si>
  <si>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</si>
  <si>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</si>
  <si>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</si>
  <si>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</si>
  <si>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</si>
  <si>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</si>
  <si>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</si>
  <si>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</si>
  <si>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</si>
  <si>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</si>
  <si>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</si>
  <si>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</si>
  <si>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</si>
  <si>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</si>
  <si>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</si>
  <si>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</si>
  <si>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</si>
  <si>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</si>
  <si>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</si>
  <si>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</si>
  <si>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</si>
  <si>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</si>
  <si>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</si>
  <si>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</si>
  <si>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</si>
  <si>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</si>
  <si>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</si>
  <si>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</si>
  <si>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</si>
  <si>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</si>
  <si>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</si>
  <si>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</si>
  <si>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</si>
  <si>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</si>
  <si>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</si>
  <si>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</si>
  <si>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</si>
  <si>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</si>
  <si>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 年  6  月  18  日</t>
    <phoneticPr fontId="3"/>
  </si>
  <si>
    <t>東京都中野区中野4-10-2
中野セントラルパーク サウス 15F</t>
    <phoneticPr fontId="3"/>
  </si>
  <si>
    <t>株式会社オープンハウス・アーキテクト 長井 光夫</t>
    <phoneticPr fontId="3"/>
  </si>
  <si>
    <t xml:space="preserve"> 03-6627-0200</t>
    <phoneticPr fontId="3"/>
  </si>
  <si>
    <t>株式会社オープンハウス・アーキテクト　神奈川第一施工グループ・神奈川第二施工グループ・OHD神奈川施工G・コンストラクト事業部・共同施工G</t>
    <phoneticPr fontId="3"/>
  </si>
  <si>
    <t>東京都中野区・神奈川県横浜市・厚木市</t>
    <rPh sb="0" eb="3">
      <t>トウキョウト</t>
    </rPh>
    <rPh sb="3" eb="6">
      <t>ナカノク</t>
    </rPh>
    <phoneticPr fontId="3"/>
  </si>
  <si>
    <t>総合建設業</t>
    <rPh sb="0" eb="2">
      <t>ソウゴウ</t>
    </rPh>
    <rPh sb="2" eb="5">
      <t>ケンセツギョウ</t>
    </rPh>
    <phoneticPr fontId="3"/>
  </si>
  <si>
    <t>1,042億円（2024年9月期）</t>
    <phoneticPr fontId="3"/>
  </si>
  <si>
    <t>951名</t>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</si>
</sst>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31" zoomScaleNormal="100" zoomScaleSheetLayoutView="100" workbookViewId="0">
      <selection activeCell="D55" sqref="D55:E56"/>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464</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468</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3296</v>
      </c>
      <c r="N48" s="615"/>
      <c r="O48" s="616"/>
    </row>
    <row r="49" spans="3:21" ht="18" customHeight="1">
      <c r="C49" s="593" t="s">
        <v>11</v>
      </c>
      <c r="D49" s="594"/>
      <c r="E49" s="595"/>
      <c r="F49" s="648" t="s">
        <v>469</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t="s">
        <v>471</v>
      </c>
      <c r="G58" s="558"/>
      <c r="H58" s="558"/>
      <c r="I58" s="558"/>
      <c r="J58" s="558"/>
      <c r="K58" s="558"/>
      <c r="L58" s="558"/>
      <c r="M58" s="558"/>
      <c r="N58" s="558"/>
      <c r="O58" s="559"/>
    </row>
    <row r="59" spans="3:21" ht="26.25" customHeight="1">
      <c r="C59" s="365"/>
      <c r="D59" s="477" t="s">
        <v>24</v>
      </c>
      <c r="E59" s="478" t="s">
        <v>378</v>
      </c>
      <c r="F59" s="560" t="s">
        <v>472</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4076</v>
      </c>
      <c r="I63" s="292" t="s">
        <v>4</v>
      </c>
      <c r="J63" s="571" t="s">
        <v>324</v>
      </c>
      <c r="K63" s="572"/>
      <c r="L63" s="573"/>
      <c r="M63" s="563">
        <f>+別紙!AA14</f>
        <v>4076</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2405</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1483</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0" zoomScaleNormal="100" workbookViewId="0">
      <selection activeCell="AP30" sqref="AP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93.199999999999989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112</v>
      </c>
      <c r="E24" s="729"/>
      <c r="F24" s="729"/>
      <c r="G24" s="211" t="s">
        <v>198</v>
      </c>
      <c r="H24" s="707">
        <f>+F12</f>
        <v>93.199999999999989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41.4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93.199999999999989</v>
      </c>
      <c r="Q27" s="712"/>
      <c r="R27" s="712"/>
      <c r="S27" s="712"/>
      <c r="T27" s="54" t="s">
        <v>38</v>
      </c>
      <c r="U27" s="74"/>
      <c r="V27" s="74"/>
      <c r="Y27" s="72" t="s">
        <v>39</v>
      </c>
      <c r="Z27" s="75"/>
      <c r="AH27" s="63"/>
      <c r="AI27" s="63"/>
      <c r="AJ27" s="63"/>
      <c r="AK27" s="63"/>
      <c r="AL27" s="675">
        <f>+AH18+P27</f>
        <v>93.199999999999989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41.4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112</v>
      </c>
      <c r="E29" s="729"/>
      <c r="F29" s="729"/>
      <c r="G29" s="211" t="s">
        <v>198</v>
      </c>
      <c r="H29" s="707">
        <f>+AL27</f>
        <v>93.199999999999989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90</v>
      </c>
      <c r="E30" s="729"/>
      <c r="F30" s="729"/>
      <c r="G30" s="211" t="s">
        <v>198</v>
      </c>
      <c r="H30" s="707">
        <f>+AL30</f>
        <v>56.5</v>
      </c>
      <c r="I30" s="708"/>
      <c r="J30" s="211" t="s">
        <v>198</v>
      </c>
      <c r="M30" s="681"/>
      <c r="P30" s="66"/>
      <c r="R30" s="711">
        <f>+ROUND(AA28,1)+ROUND(AA29,1)+ROUND(AA30,1)</f>
        <v>41.4</v>
      </c>
      <c r="S30" s="712"/>
      <c r="T30" s="712"/>
      <c r="U30" s="712"/>
      <c r="V30" s="54" t="s">
        <v>16</v>
      </c>
      <c r="Y30" s="713" t="s">
        <v>186</v>
      </c>
      <c r="Z30" s="714"/>
      <c r="AA30" s="669"/>
      <c r="AB30" s="670"/>
      <c r="AC30" s="670"/>
      <c r="AD30" s="670"/>
      <c r="AE30" s="670"/>
      <c r="AF30" s="54" t="s">
        <v>13</v>
      </c>
      <c r="AL30" s="661">
        <v>56.5</v>
      </c>
      <c r="AM30" s="662"/>
      <c r="AN30" s="662"/>
      <c r="AO30" s="662"/>
      <c r="AP30" s="62" t="s">
        <v>13</v>
      </c>
      <c r="AS30" s="706"/>
      <c r="AT30" s="703"/>
      <c r="AU30" s="703"/>
      <c r="AV30" s="704"/>
      <c r="AW30" s="498"/>
    </row>
    <row r="31" spans="2:49" ht="27" customHeight="1" thickTop="1" thickBot="1">
      <c r="B31" s="740" t="s">
        <v>226</v>
      </c>
      <c r="C31" s="741"/>
      <c r="D31" s="729">
        <v>40</v>
      </c>
      <c r="E31" s="729"/>
      <c r="F31" s="729"/>
      <c r="G31" s="211" t="s">
        <v>198</v>
      </c>
      <c r="H31" s="707">
        <f>+AS24</f>
        <v>41.4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51.8</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G29" sqref="G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783.80000000000007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892</v>
      </c>
      <c r="E24" s="729"/>
      <c r="F24" s="729"/>
      <c r="G24" s="211" t="s">
        <v>198</v>
      </c>
      <c r="H24" s="707">
        <f>+F12</f>
        <v>783.80000000000007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109.6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783.80000000000007</v>
      </c>
      <c r="Q27" s="712"/>
      <c r="R27" s="712"/>
      <c r="S27" s="712"/>
      <c r="T27" s="54" t="s">
        <v>38</v>
      </c>
      <c r="U27" s="74"/>
      <c r="V27" s="74"/>
      <c r="Y27" s="72" t="s">
        <v>39</v>
      </c>
      <c r="Z27" s="75"/>
      <c r="AH27" s="63"/>
      <c r="AI27" s="63"/>
      <c r="AJ27" s="63"/>
      <c r="AK27" s="63"/>
      <c r="AL27" s="675">
        <f>+AH18+P27</f>
        <v>783.80000000000007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109.6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892</v>
      </c>
      <c r="E29" s="729"/>
      <c r="F29" s="729"/>
      <c r="G29" s="211" t="s">
        <v>198</v>
      </c>
      <c r="H29" s="707">
        <f>+AL27</f>
        <v>783.80000000000007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660</v>
      </c>
      <c r="E30" s="729"/>
      <c r="F30" s="729"/>
      <c r="G30" s="211" t="s">
        <v>198</v>
      </c>
      <c r="H30" s="707">
        <f>+AL30</f>
        <v>335.8</v>
      </c>
      <c r="I30" s="708"/>
      <c r="J30" s="211" t="s">
        <v>198</v>
      </c>
      <c r="M30" s="681"/>
      <c r="P30" s="66"/>
      <c r="R30" s="711">
        <f>+ROUND(AA28,1)+ROUND(AA29,1)+ROUND(AA30,1)</f>
        <v>109.6</v>
      </c>
      <c r="S30" s="712"/>
      <c r="T30" s="712"/>
      <c r="U30" s="712"/>
      <c r="V30" s="54" t="s">
        <v>16</v>
      </c>
      <c r="Y30" s="713" t="s">
        <v>186</v>
      </c>
      <c r="Z30" s="714"/>
      <c r="AA30" s="669"/>
      <c r="AB30" s="670"/>
      <c r="AC30" s="670"/>
      <c r="AD30" s="670"/>
      <c r="AE30" s="670"/>
      <c r="AF30" s="54" t="s">
        <v>13</v>
      </c>
      <c r="AL30" s="661">
        <v>335.8</v>
      </c>
      <c r="AM30" s="662"/>
      <c r="AN30" s="662"/>
      <c r="AO30" s="662"/>
      <c r="AP30" s="62" t="s">
        <v>13</v>
      </c>
      <c r="AS30" s="706"/>
      <c r="AT30" s="703"/>
      <c r="AU30" s="703"/>
      <c r="AV30" s="704"/>
      <c r="AW30" s="498"/>
    </row>
    <row r="31" spans="2:49" ht="27" customHeight="1" thickTop="1" thickBot="1">
      <c r="B31" s="740" t="s">
        <v>226</v>
      </c>
      <c r="C31" s="741"/>
      <c r="D31" s="729">
        <v>653</v>
      </c>
      <c r="E31" s="729"/>
      <c r="F31" s="729"/>
      <c r="G31" s="211" t="s">
        <v>198</v>
      </c>
      <c r="H31" s="707">
        <f>+AS24</f>
        <v>109.6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674.2</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3" zoomScaleNormal="100" workbookViewId="0">
      <selection activeCell="AP30" sqref="AP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183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230</v>
      </c>
      <c r="E24" s="729"/>
      <c r="F24" s="729"/>
      <c r="G24" s="211" t="s">
        <v>198</v>
      </c>
      <c r="H24" s="707">
        <f>+F12</f>
        <v>183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35.5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183</v>
      </c>
      <c r="Q27" s="712"/>
      <c r="R27" s="712"/>
      <c r="S27" s="712"/>
      <c r="T27" s="54" t="s">
        <v>38</v>
      </c>
      <c r="U27" s="74"/>
      <c r="V27" s="74"/>
      <c r="Y27" s="72" t="s">
        <v>39</v>
      </c>
      <c r="Z27" s="75"/>
      <c r="AH27" s="63"/>
      <c r="AI27" s="63"/>
      <c r="AJ27" s="63"/>
      <c r="AK27" s="63"/>
      <c r="AL27" s="675">
        <f>+AH18+P27</f>
        <v>183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35.5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230</v>
      </c>
      <c r="E29" s="729"/>
      <c r="F29" s="729"/>
      <c r="G29" s="211" t="s">
        <v>198</v>
      </c>
      <c r="H29" s="707">
        <f>+AL27</f>
        <v>183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165</v>
      </c>
      <c r="E30" s="729"/>
      <c r="F30" s="729"/>
      <c r="G30" s="211" t="s">
        <v>198</v>
      </c>
      <c r="H30" s="707">
        <f>+AL30</f>
        <v>49.8</v>
      </c>
      <c r="I30" s="708"/>
      <c r="J30" s="211" t="s">
        <v>198</v>
      </c>
      <c r="M30" s="681"/>
      <c r="P30" s="66"/>
      <c r="R30" s="711">
        <f>+ROUND(AA28,1)+ROUND(AA29,1)+ROUND(AA30,1)</f>
        <v>35.5</v>
      </c>
      <c r="S30" s="712"/>
      <c r="T30" s="712"/>
      <c r="U30" s="712"/>
      <c r="V30" s="54" t="s">
        <v>16</v>
      </c>
      <c r="Y30" s="713" t="s">
        <v>186</v>
      </c>
      <c r="Z30" s="714"/>
      <c r="AA30" s="669"/>
      <c r="AB30" s="670"/>
      <c r="AC30" s="670"/>
      <c r="AD30" s="670"/>
      <c r="AE30" s="670"/>
      <c r="AF30" s="54" t="s">
        <v>13</v>
      </c>
      <c r="AL30" s="661">
        <v>49.8</v>
      </c>
      <c r="AM30" s="662"/>
      <c r="AN30" s="662"/>
      <c r="AO30" s="662"/>
      <c r="AP30" s="62" t="s">
        <v>13</v>
      </c>
      <c r="AS30" s="706"/>
      <c r="AT30" s="703"/>
      <c r="AU30" s="703"/>
      <c r="AV30" s="704"/>
      <c r="AW30" s="498"/>
    </row>
    <row r="31" spans="2:49" ht="27" customHeight="1" thickTop="1" thickBot="1">
      <c r="B31" s="740" t="s">
        <v>226</v>
      </c>
      <c r="C31" s="741"/>
      <c r="D31" s="729">
        <v>25</v>
      </c>
      <c r="E31" s="729"/>
      <c r="F31" s="729"/>
      <c r="G31" s="211" t="s">
        <v>198</v>
      </c>
      <c r="H31" s="707">
        <f>+AS24</f>
        <v>35.5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147.5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AJ31" sqref="AJ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250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404</v>
      </c>
      <c r="E24" s="729"/>
      <c r="F24" s="729"/>
      <c r="G24" s="211" t="s">
        <v>198</v>
      </c>
      <c r="H24" s="707">
        <f>+F12</f>
        <v>250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250</v>
      </c>
      <c r="Q27" s="712"/>
      <c r="R27" s="712"/>
      <c r="S27" s="712"/>
      <c r="T27" s="54" t="s">
        <v>38</v>
      </c>
      <c r="U27" s="74"/>
      <c r="V27" s="74"/>
      <c r="Y27" s="72" t="s">
        <v>39</v>
      </c>
      <c r="Z27" s="75"/>
      <c r="AH27" s="63"/>
      <c r="AI27" s="63"/>
      <c r="AJ27" s="63"/>
      <c r="AK27" s="63"/>
      <c r="AL27" s="675">
        <f>+AH18+P27</f>
        <v>250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404</v>
      </c>
      <c r="E29" s="729"/>
      <c r="F29" s="729"/>
      <c r="G29" s="211" t="s">
        <v>198</v>
      </c>
      <c r="H29" s="707">
        <f>+AL27</f>
        <v>250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210</v>
      </c>
      <c r="E30" s="729"/>
      <c r="F30" s="729"/>
      <c r="G30" s="211" t="s">
        <v>198</v>
      </c>
      <c r="H30" s="707">
        <f>+AL30</f>
        <v>231</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v>231</v>
      </c>
      <c r="AM30" s="662"/>
      <c r="AN30" s="662"/>
      <c r="AO30" s="662"/>
      <c r="AP30" s="62" t="s">
        <v>13</v>
      </c>
      <c r="AS30" s="706"/>
      <c r="AT30" s="703"/>
      <c r="AU30" s="703"/>
      <c r="AV30" s="704"/>
      <c r="AW30" s="498"/>
    </row>
    <row r="31" spans="2:49" ht="27" customHeight="1" thickTop="1" thickBot="1">
      <c r="B31" s="740" t="s">
        <v>226</v>
      </c>
      <c r="C31" s="741"/>
      <c r="D31" s="729">
        <v>20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250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13" zoomScale="70" zoomScaleNormal="70" workbookViewId="0">
      <selection activeCell="L42" sqref="L42"/>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株式会社オープンハウス・アーキテクト　神奈川第一施工グループ・神奈川第二施工グループ・OHD神奈川施工G・コンストラクト事業部・共同施工G</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645</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450</v>
      </c>
      <c r="M9" s="392">
        <f>IF(OR(ｷ.紙くず!D24&gt;0,ｷ.紙くず!D24&lt;0),ｷ.紙くず!D24,IF(M$19&gt;0,"0",0))</f>
        <v>233</v>
      </c>
      <c r="N9" s="392">
        <f>IF(OR(ｸ.木くず!D24&gt;0,ｸ.木くず!D24&lt;0),ｸ.木くず!D24,IF(N$19&gt;0,"0",0))</f>
        <v>1110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112</v>
      </c>
      <c r="T9" s="392">
        <f>IF(OR(ｾ.ｶﾞﾗｽ･ｺﾝｸﾘ･陶磁器くず!D24&gt;0,ｾ.ｶﾞﾗｽ･ｺﾝｸﾘ･陶磁器くず!D24&lt;0),ｾ.ｶﾞﾗｽ･ｺﾝｸﾘ･陶磁器くず!D24,IF(T$19&gt;0,"0",0))</f>
        <v>892</v>
      </c>
      <c r="U9" s="392">
        <f>IF(OR(ｿ.鉱さい!D24&gt;0,ｿ.鉱さい!D24&lt;0),ｿ.鉱さい!D24,IF(U$19&gt;0,"0",0))</f>
        <v>0</v>
      </c>
      <c r="V9" s="392">
        <f>IF(OR(ﾀ.がれき類!D24&gt;0,ﾀ.がれき類!D24&lt;0),ﾀ.がれき類!D24,IF(V$19&gt;0,"0",0))</f>
        <v>230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404</v>
      </c>
      <c r="AA9" s="394">
        <f>IF(SUM(G9:Z9)&gt;0,SUM(G9:Z9),IF(AA$19&gt;0,"0",0))</f>
        <v>4076</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645</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450</v>
      </c>
      <c r="M14" s="398">
        <f>IF(OR(ｷ.紙くず!D29&gt;0,ｷ.紙くず!D29&lt;0),ｷ.紙くず!D29,IF(M$19&gt;0,"0",0))</f>
        <v>233</v>
      </c>
      <c r="N14" s="398">
        <f>IF(OR(ｸ.木くず!D29&gt;0,ｸ.木くず!D29&lt;0),ｸ.木くず!D29,IF(N$19&gt;0,"0",0))</f>
        <v>1110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112</v>
      </c>
      <c r="T14" s="398">
        <f>IF(OR(ｾ.ｶﾞﾗｽ･ｺﾝｸﾘ･陶磁器くず!D29&gt;0,ｾ.ｶﾞﾗｽ･ｺﾝｸﾘ･陶磁器くず!D29&lt;0),ｾ.ｶﾞﾗｽ･ｺﾝｸﾘ･陶磁器くず!D29,IF(T$19&gt;0,"0",0))</f>
        <v>892</v>
      </c>
      <c r="U14" s="398">
        <f>IF(OR(ｿ.鉱さい!D29&gt;0,ｿ.鉱さい!D29&lt;0),ｿ.鉱さい!D29,IF(U$19&gt;0,"0",0))</f>
        <v>0</v>
      </c>
      <c r="V14" s="398">
        <f>IF(OR(ﾀ.がれき類!D29&gt;0,ﾀ.がれき類!D29&lt;0),ﾀ.がれき類!D29,IF(V$19&gt;0,"0",0))</f>
        <v>230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404</v>
      </c>
      <c r="AA14" s="400">
        <f t="shared" si="0"/>
        <v>4076</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300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220</v>
      </c>
      <c r="M15" s="398">
        <f>IF(OR(ｷ.紙くず!D30&gt;0,ｷ.紙くず!D30&lt;0),ｷ.紙くず!D30,IF(M$19&gt;0,"0",0))</f>
        <v>170</v>
      </c>
      <c r="N15" s="398">
        <f>IF(OR(ｸ.木くず!D30&gt;0,ｸ.木くず!D30&lt;0),ｸ.木くず!D30,IF(N$19&gt;0,"0",0))</f>
        <v>590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90</v>
      </c>
      <c r="T15" s="398">
        <f>IF(OR(ｾ.ｶﾞﾗｽ･ｺﾝｸﾘ･陶磁器くず!D30&gt;0,ｾ.ｶﾞﾗｽ･ｺﾝｸﾘ･陶磁器くず!D30&lt;0),ｾ.ｶﾞﾗｽ･ｺﾝｸﾘ･陶磁器くず!D30,IF(T$19&gt;0,"0",0))</f>
        <v>660</v>
      </c>
      <c r="U15" s="398">
        <f>IF(OR(ｿ.鉱さい!D30&gt;0,ｿ.鉱さい!D30&lt;0),ｿ.鉱さい!D30,IF(U$19&gt;0,"0",0))</f>
        <v>0</v>
      </c>
      <c r="V15" s="398">
        <f>IF(OR(ﾀ.がれき類!D30&gt;0,ﾀ.がれき類!D30&lt;0),ﾀ.がれき類!D30,IF(V$19&gt;0,"0",0))</f>
        <v>165</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210</v>
      </c>
      <c r="AA15" s="400">
        <f t="shared" si="0"/>
        <v>2405</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645</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10</v>
      </c>
      <c r="M16" s="398">
        <f>IF(OR(ｷ.紙くず!D31&gt;0,ｷ.紙くず!D31&lt;0),ｷ.紙くず!D31,IF(M$19&gt;0,"0",0))</f>
        <v>40</v>
      </c>
      <c r="N16" s="398">
        <f>IF(OR(ｸ.木くず!D31&gt;0,ｸ.木くず!D31&lt;0),ｸ.木くず!D31,IF(N$19&gt;0,"0",0))</f>
        <v>50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40</v>
      </c>
      <c r="T16" s="398">
        <f>IF(OR(ｾ.ｶﾞﾗｽ･ｺﾝｸﾘ･陶磁器くず!D31&gt;0,ｾ.ｶﾞﾗｽ･ｺﾝｸﾘ･陶磁器くず!D31&lt;0),ｾ.ｶﾞﾗｽ･ｺﾝｸﾘ･陶磁器くず!D31,IF(T$19&gt;0,"0",0))</f>
        <v>653</v>
      </c>
      <c r="U16" s="398">
        <f>IF(OR(ｿ.鉱さい!D31&gt;0,ｿ.鉱さい!D31&lt;0),ｿ.鉱さい!D31,IF(U$19&gt;0,"0",0))</f>
        <v>0</v>
      </c>
      <c r="V16" s="398">
        <f>IF(OR(ﾀ.がれき類!D31&gt;0,ﾀ.がれき類!D31&lt;0),ﾀ.がれき類!D31,IF(V$19&gt;0,"0",0))</f>
        <v>25</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20</v>
      </c>
      <c r="AA16" s="400">
        <f t="shared" si="0"/>
        <v>1483</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1043.3</v>
      </c>
      <c r="I19" s="404">
        <f t="shared" si="1"/>
        <v>0</v>
      </c>
      <c r="J19" s="404">
        <f t="shared" si="1"/>
        <v>0</v>
      </c>
      <c r="K19" s="404">
        <f t="shared" si="1"/>
        <v>0</v>
      </c>
      <c r="L19" s="404">
        <f t="shared" si="1"/>
        <v>333.3</v>
      </c>
      <c r="M19" s="404">
        <f t="shared" si="1"/>
        <v>225.8</v>
      </c>
      <c r="N19" s="404">
        <f t="shared" si="1"/>
        <v>741.80000000000007</v>
      </c>
      <c r="O19" s="404">
        <f t="shared" si="1"/>
        <v>0</v>
      </c>
      <c r="P19" s="404">
        <f t="shared" si="1"/>
        <v>0</v>
      </c>
      <c r="Q19" s="404">
        <f t="shared" si="1"/>
        <v>0</v>
      </c>
      <c r="R19" s="404">
        <f t="shared" si="1"/>
        <v>0</v>
      </c>
      <c r="S19" s="404">
        <f t="shared" si="1"/>
        <v>93.199999999999989</v>
      </c>
      <c r="T19" s="404">
        <f t="shared" si="1"/>
        <v>783.80000000000007</v>
      </c>
      <c r="U19" s="404">
        <f t="shared" si="1"/>
        <v>0</v>
      </c>
      <c r="V19" s="404">
        <f t="shared" si="1"/>
        <v>183</v>
      </c>
      <c r="W19" s="404">
        <f t="shared" si="1"/>
        <v>0</v>
      </c>
      <c r="X19" s="404">
        <f t="shared" si="1"/>
        <v>0</v>
      </c>
      <c r="Y19" s="404">
        <f t="shared" si="1"/>
        <v>0</v>
      </c>
      <c r="Z19" s="405">
        <f t="shared" si="1"/>
        <v>250</v>
      </c>
      <c r="AA19" s="406">
        <f t="shared" ref="AA19:AA25" si="2">SUM(G19:Z19)</f>
        <v>3654.2</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1043.3</v>
      </c>
      <c r="I41" s="440">
        <f t="shared" si="8"/>
        <v>0</v>
      </c>
      <c r="J41" s="440">
        <f t="shared" si="8"/>
        <v>0</v>
      </c>
      <c r="K41" s="440">
        <f t="shared" si="8"/>
        <v>0</v>
      </c>
      <c r="L41" s="440">
        <f t="shared" si="8"/>
        <v>333.3</v>
      </c>
      <c r="M41" s="440">
        <f t="shared" si="8"/>
        <v>225.8</v>
      </c>
      <c r="N41" s="440">
        <f t="shared" si="8"/>
        <v>741.80000000000007</v>
      </c>
      <c r="O41" s="440">
        <f t="shared" si="8"/>
        <v>0</v>
      </c>
      <c r="P41" s="440">
        <f t="shared" si="8"/>
        <v>0</v>
      </c>
      <c r="Q41" s="440">
        <f t="shared" si="8"/>
        <v>0</v>
      </c>
      <c r="R41" s="440">
        <f t="shared" si="8"/>
        <v>0</v>
      </c>
      <c r="S41" s="440">
        <f t="shared" si="8"/>
        <v>93.199999999999989</v>
      </c>
      <c r="T41" s="440">
        <f t="shared" si="8"/>
        <v>783.80000000000007</v>
      </c>
      <c r="U41" s="440">
        <f t="shared" si="8"/>
        <v>0</v>
      </c>
      <c r="V41" s="440">
        <f t="shared" si="8"/>
        <v>183</v>
      </c>
      <c r="W41" s="440">
        <f t="shared" si="8"/>
        <v>0</v>
      </c>
      <c r="X41" s="440">
        <f t="shared" si="8"/>
        <v>0</v>
      </c>
      <c r="Y41" s="440">
        <f t="shared" si="8"/>
        <v>0</v>
      </c>
      <c r="Z41" s="441">
        <f t="shared" si="8"/>
        <v>250</v>
      </c>
      <c r="AA41" s="442">
        <f t="shared" si="4"/>
        <v>3654.2</v>
      </c>
    </row>
    <row r="42" spans="2:27" ht="20.45" customHeight="1">
      <c r="B42" s="182"/>
      <c r="C42" s="791"/>
      <c r="D42" s="224"/>
      <c r="E42" s="222" t="s">
        <v>262</v>
      </c>
      <c r="F42" s="461"/>
      <c r="G42" s="431">
        <f t="shared" ref="G42:Z42" si="9">SUM(G43:G45)</f>
        <v>0</v>
      </c>
      <c r="H42" s="431">
        <f t="shared" si="9"/>
        <v>1043.3</v>
      </c>
      <c r="I42" s="431">
        <f t="shared" si="9"/>
        <v>0</v>
      </c>
      <c r="J42" s="431">
        <f t="shared" si="9"/>
        <v>0</v>
      </c>
      <c r="K42" s="431">
        <f t="shared" si="9"/>
        <v>0</v>
      </c>
      <c r="L42" s="431">
        <f t="shared" si="9"/>
        <v>18.5</v>
      </c>
      <c r="M42" s="431">
        <f t="shared" si="9"/>
        <v>51.5</v>
      </c>
      <c r="N42" s="431">
        <f t="shared" si="9"/>
        <v>32.6</v>
      </c>
      <c r="O42" s="431">
        <f t="shared" si="9"/>
        <v>0</v>
      </c>
      <c r="P42" s="431">
        <f t="shared" si="9"/>
        <v>0</v>
      </c>
      <c r="Q42" s="431">
        <f t="shared" si="9"/>
        <v>0</v>
      </c>
      <c r="R42" s="431">
        <f t="shared" si="9"/>
        <v>0</v>
      </c>
      <c r="S42" s="431">
        <f t="shared" si="9"/>
        <v>41.4</v>
      </c>
      <c r="T42" s="431">
        <f t="shared" si="9"/>
        <v>109.6</v>
      </c>
      <c r="U42" s="431">
        <f t="shared" si="9"/>
        <v>0</v>
      </c>
      <c r="V42" s="431">
        <f t="shared" si="9"/>
        <v>35.5</v>
      </c>
      <c r="W42" s="431">
        <f t="shared" si="9"/>
        <v>0</v>
      </c>
      <c r="X42" s="431">
        <f t="shared" si="9"/>
        <v>0</v>
      </c>
      <c r="Y42" s="431">
        <f t="shared" si="9"/>
        <v>0</v>
      </c>
      <c r="Z42" s="432">
        <f t="shared" si="9"/>
        <v>0</v>
      </c>
      <c r="AA42" s="433">
        <f t="shared" si="4"/>
        <v>1332.3999999999999</v>
      </c>
    </row>
    <row r="43" spans="2:27" ht="20.45" customHeight="1">
      <c r="B43" s="182"/>
      <c r="C43" s="791"/>
      <c r="D43" s="225"/>
      <c r="E43" s="220"/>
      <c r="F43" s="218" t="s">
        <v>235</v>
      </c>
      <c r="G43" s="434">
        <f>+ｱ.燃え殻!$AA$28</f>
        <v>0</v>
      </c>
      <c r="H43" s="434">
        <f>+ｲ.汚泥!$AA$28</f>
        <v>1043.3</v>
      </c>
      <c r="I43" s="434">
        <f>+ｳ.廃油!$AA$28</f>
        <v>0</v>
      </c>
      <c r="J43" s="434">
        <f>+ｴ.廃酸!$AA$28</f>
        <v>0</v>
      </c>
      <c r="K43" s="434">
        <f>+ｵ.廃ｱﾙｶﾘ!$AA$28</f>
        <v>0</v>
      </c>
      <c r="L43" s="434">
        <f>+ｶ.廃ﾌﾟﾗ類!$AA$28</f>
        <v>18.5</v>
      </c>
      <c r="M43" s="434">
        <f>+ｷ.紙くず!$AA$28</f>
        <v>51.5</v>
      </c>
      <c r="N43" s="434">
        <f>+ｸ.木くず!$AA$28</f>
        <v>32.6</v>
      </c>
      <c r="O43" s="434">
        <f>+ｹ.繊維くず!$AA$28</f>
        <v>0</v>
      </c>
      <c r="P43" s="434">
        <f>+ｺ.動植物性残さ!$AA$28</f>
        <v>0</v>
      </c>
      <c r="Q43" s="434">
        <f>+ｻ.動物系固形不要物!$AA$28</f>
        <v>0</v>
      </c>
      <c r="R43" s="434">
        <f>+ｼ.ｺﾞﾑくず!$AA$28</f>
        <v>0</v>
      </c>
      <c r="S43" s="434">
        <f>+ｽ.金属くず!$AA$28</f>
        <v>41.4</v>
      </c>
      <c r="T43" s="434">
        <f>+ｾ.ｶﾞﾗｽ･ｺﾝｸﾘ･陶磁器くず!$AA$28</f>
        <v>109.6</v>
      </c>
      <c r="U43" s="434">
        <f>+ｿ.鉱さい!$AA$28</f>
        <v>0</v>
      </c>
      <c r="V43" s="434">
        <f>+ﾀ.がれき類!$AA$28</f>
        <v>35.5</v>
      </c>
      <c r="W43" s="434">
        <f>+ﾁ.動物のふん尿!$AA$28</f>
        <v>0</v>
      </c>
      <c r="X43" s="434">
        <f>+ﾂ.動物の死体!$AA$28</f>
        <v>0</v>
      </c>
      <c r="Y43" s="434">
        <f>+ﾃ.ばいじん!$AA$28</f>
        <v>0</v>
      </c>
      <c r="Z43" s="435">
        <f>+ﾄ.混合廃棄物その他!$AA$28</f>
        <v>0</v>
      </c>
      <c r="AA43" s="436">
        <f t="shared" si="4"/>
        <v>1332.3999999999999</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314.8</v>
      </c>
      <c r="M46" s="437">
        <f>+ｷ.紙くず!$R$33</f>
        <v>174.3</v>
      </c>
      <c r="N46" s="437">
        <f>+ｸ.木くず!$R$33</f>
        <v>709.2</v>
      </c>
      <c r="O46" s="437">
        <f>+ｹ.繊維くず!$R$33</f>
        <v>0</v>
      </c>
      <c r="P46" s="437">
        <f>+ｺ.動植物性残さ!$R$33</f>
        <v>0</v>
      </c>
      <c r="Q46" s="437">
        <f>+ｻ.動物系固形不要物!$R$33</f>
        <v>0</v>
      </c>
      <c r="R46" s="437">
        <f>+ｼ.ｺﾞﾑくず!$R$33</f>
        <v>0</v>
      </c>
      <c r="S46" s="437">
        <f>+ｽ.金属くず!$R$33</f>
        <v>51.8</v>
      </c>
      <c r="T46" s="437">
        <f>+ｾ.ｶﾞﾗｽ･ｺﾝｸﾘ･陶磁器くず!$R$33</f>
        <v>674.2</v>
      </c>
      <c r="U46" s="437">
        <f>+ｿ.鉱さい!$R$33</f>
        <v>0</v>
      </c>
      <c r="V46" s="437">
        <f>+ﾀ.がれき類!$R$33</f>
        <v>147.5</v>
      </c>
      <c r="W46" s="437">
        <f>+ﾁ.動物のふん尿!$R$33</f>
        <v>0</v>
      </c>
      <c r="X46" s="437">
        <f>+ﾂ.動物の死体!$R$33</f>
        <v>0</v>
      </c>
      <c r="Y46" s="437">
        <f>+ﾃ.ばいじん!$R$33</f>
        <v>0</v>
      </c>
      <c r="Z46" s="438">
        <f>+ﾄ.混合廃棄物その他!$R$33</f>
        <v>250</v>
      </c>
      <c r="AA46" s="439">
        <f>SUM(G46:Z46)</f>
        <v>2321.8000000000002</v>
      </c>
    </row>
    <row r="47" spans="2:27" ht="20.45" customHeight="1">
      <c r="B47" s="182"/>
      <c r="C47" s="135" t="s">
        <v>237</v>
      </c>
      <c r="D47" s="796" t="s">
        <v>294</v>
      </c>
      <c r="E47" s="796"/>
      <c r="F47" s="797"/>
      <c r="G47" s="443">
        <f>+ｱ.燃え殻!$AL$27</f>
        <v>0</v>
      </c>
      <c r="H47" s="443">
        <f>+ｲ.汚泥!$AL$27</f>
        <v>1043.3</v>
      </c>
      <c r="I47" s="443">
        <f>+ｳ.廃油!$AL$27</f>
        <v>0</v>
      </c>
      <c r="J47" s="443">
        <f>+ｴ.廃酸!$AL$27</f>
        <v>0</v>
      </c>
      <c r="K47" s="443">
        <f>+ｵ.廃ｱﾙｶﾘ!$AL$27</f>
        <v>0</v>
      </c>
      <c r="L47" s="443">
        <f>+ｶ.廃ﾌﾟﾗ類!$AL$27</f>
        <v>333.3</v>
      </c>
      <c r="M47" s="443">
        <f>+ｷ.紙くず!$AL$27</f>
        <v>225.8</v>
      </c>
      <c r="N47" s="443">
        <f>+ｸ.木くず!$AL$27</f>
        <v>741.80000000000007</v>
      </c>
      <c r="O47" s="443">
        <f>+ｹ.繊維くず!$AL$27</f>
        <v>0</v>
      </c>
      <c r="P47" s="443">
        <f>+ｺ.動植物性残さ!$AL$27</f>
        <v>0</v>
      </c>
      <c r="Q47" s="443">
        <f>+ｻ.動物系固形不要物!$AL$27</f>
        <v>0</v>
      </c>
      <c r="R47" s="443">
        <f>+ｼ.ｺﾞﾑくず!$AL$27</f>
        <v>0</v>
      </c>
      <c r="S47" s="443">
        <f>+ｽ.金属くず!$AL$27</f>
        <v>93.199999999999989</v>
      </c>
      <c r="T47" s="443">
        <f>+ｾ.ｶﾞﾗｽ･ｺﾝｸﾘ･陶磁器くず!$AL$27</f>
        <v>783.80000000000007</v>
      </c>
      <c r="U47" s="443">
        <f>+ｿ.鉱さい!$AL$27</f>
        <v>0</v>
      </c>
      <c r="V47" s="443">
        <f>+ﾀ.がれき類!$AL$27</f>
        <v>183</v>
      </c>
      <c r="W47" s="443">
        <f>+ﾁ.動物のふん尿!$AL$27</f>
        <v>0</v>
      </c>
      <c r="X47" s="443">
        <f>+ﾂ.動物の死体!$AL$27</f>
        <v>0</v>
      </c>
      <c r="Y47" s="443">
        <f>+ﾃ.ばいじん!$AL$27</f>
        <v>0</v>
      </c>
      <c r="Z47" s="444">
        <f>+ﾄ.混合廃棄物その他!$AL$27</f>
        <v>250</v>
      </c>
      <c r="AA47" s="445">
        <f t="shared" si="4"/>
        <v>3654.2</v>
      </c>
    </row>
    <row r="48" spans="2:27" ht="20.45" customHeight="1">
      <c r="B48" s="182"/>
      <c r="C48" s="188"/>
      <c r="D48" s="187" t="s">
        <v>188</v>
      </c>
      <c r="E48" s="787" t="s">
        <v>238</v>
      </c>
      <c r="F48" s="788"/>
      <c r="G48" s="446">
        <f>+ｱ.燃え殻!$AL$30</f>
        <v>0</v>
      </c>
      <c r="H48" s="446">
        <f>+ｲ.汚泥!$AL$30</f>
        <v>78.599999999999994</v>
      </c>
      <c r="I48" s="446">
        <f>+ｳ.廃油!$AL$30</f>
        <v>0</v>
      </c>
      <c r="J48" s="446">
        <f>+ｴ.廃酸!$AL$30</f>
        <v>0</v>
      </c>
      <c r="K48" s="446">
        <f>+ｵ.廃ｱﾙｶﾘ!$AL$30</f>
        <v>0</v>
      </c>
      <c r="L48" s="446">
        <f>+ｶ.廃ﾌﾟﾗ類!$AL$30</f>
        <v>110.4</v>
      </c>
      <c r="M48" s="446">
        <f>+ｷ.紙くず!$AL$30</f>
        <v>121.3</v>
      </c>
      <c r="N48" s="446">
        <f>+ｸ.木くず!$AL$30</f>
        <v>286.89999999999998</v>
      </c>
      <c r="O48" s="446">
        <f>+ｹ.繊維くず!$AL$30</f>
        <v>0</v>
      </c>
      <c r="P48" s="446">
        <f>+ｺ.動植物性残さ!$AL$30</f>
        <v>0</v>
      </c>
      <c r="Q48" s="446">
        <f>+ｻ.動物系固形不要物!$AL$30</f>
        <v>0</v>
      </c>
      <c r="R48" s="446">
        <f>+ｼ.ｺﾞﾑくず!$AL$30</f>
        <v>0</v>
      </c>
      <c r="S48" s="446">
        <f>+ｽ.金属くず!$AL$30</f>
        <v>56.5</v>
      </c>
      <c r="T48" s="446">
        <f>+ｾ.ｶﾞﾗｽ･ｺﾝｸﾘ･陶磁器くず!$AL$30</f>
        <v>335.8</v>
      </c>
      <c r="U48" s="446">
        <f>+ｿ.鉱さい!$AL$30</f>
        <v>0</v>
      </c>
      <c r="V48" s="446">
        <f>+ﾀ.がれき類!$AL$30</f>
        <v>49.8</v>
      </c>
      <c r="W48" s="446">
        <f>+ﾁ.動物のふん尿!$AL$30</f>
        <v>0</v>
      </c>
      <c r="X48" s="446">
        <f>+ﾂ.動物の死体!$AL$30</f>
        <v>0</v>
      </c>
      <c r="Y48" s="446">
        <f>+ﾃ.ばいじん!$AL$30</f>
        <v>0</v>
      </c>
      <c r="Z48" s="447">
        <f>+ﾄ.混合廃棄物その他!$AL$30</f>
        <v>231</v>
      </c>
      <c r="AA48" s="448">
        <f t="shared" si="4"/>
        <v>1270.3</v>
      </c>
    </row>
    <row r="49" spans="2:27" ht="20.45" customHeight="1">
      <c r="B49" s="182"/>
      <c r="C49" s="188"/>
      <c r="D49" s="504" t="s">
        <v>190</v>
      </c>
      <c r="E49" s="800" t="s">
        <v>239</v>
      </c>
      <c r="F49" s="801"/>
      <c r="G49" s="517">
        <f>+ｱ.燃え殻!$AS$24</f>
        <v>0</v>
      </c>
      <c r="H49" s="517">
        <f>+ｲ.汚泥!$AS$24</f>
        <v>1043.3</v>
      </c>
      <c r="I49" s="517">
        <f>+ｳ.廃油!$AS$24</f>
        <v>0</v>
      </c>
      <c r="J49" s="517">
        <f>+ｴ.廃酸!$AS$24</f>
        <v>0</v>
      </c>
      <c r="K49" s="517">
        <f>+ｵ.廃ｱﾙｶﾘ!$AS$24</f>
        <v>0</v>
      </c>
      <c r="L49" s="517">
        <f>+ｶ.廃ﾌﾟﾗ類!$AS$24</f>
        <v>18.5</v>
      </c>
      <c r="M49" s="517">
        <f>+ｷ.紙くず!$AS$24</f>
        <v>51.5</v>
      </c>
      <c r="N49" s="517">
        <f>+ｸ.木くず!$AS$24</f>
        <v>32.6</v>
      </c>
      <c r="O49" s="517">
        <f>+ｹ.繊維くず!$AS$24</f>
        <v>0</v>
      </c>
      <c r="P49" s="517">
        <f>+ｺ.動植物性残さ!$AS$24</f>
        <v>0</v>
      </c>
      <c r="Q49" s="517">
        <f>+ｻ.動物系固形不要物!$AS$24</f>
        <v>0</v>
      </c>
      <c r="R49" s="517">
        <f>+ｼ.ｺﾞﾑくず!$AS$24</f>
        <v>0</v>
      </c>
      <c r="S49" s="517">
        <f>+ｽ.金属くず!$AS$24</f>
        <v>41.4</v>
      </c>
      <c r="T49" s="517">
        <f>+ｾ.ｶﾞﾗｽ･ｺﾝｸﾘ･陶磁器くず!$AS$24</f>
        <v>109.6</v>
      </c>
      <c r="U49" s="517">
        <f>+ｿ.鉱さい!$AS$24</f>
        <v>0</v>
      </c>
      <c r="V49" s="517">
        <f>+ﾀ.がれき類!$AS$24</f>
        <v>35.5</v>
      </c>
      <c r="W49" s="517">
        <f>+ﾁ.動物のふん尿!$AS$24</f>
        <v>0</v>
      </c>
      <c r="X49" s="517">
        <f>+ﾂ.動物の死体!$AS$24</f>
        <v>0</v>
      </c>
      <c r="Y49" s="517">
        <f>+ﾃ.ばいじん!$AS$24</f>
        <v>0</v>
      </c>
      <c r="Z49" s="518">
        <f>+ﾄ.混合廃棄物その他!$AS$24</f>
        <v>0</v>
      </c>
      <c r="AA49" s="519">
        <f t="shared" si="4"/>
        <v>1332.3999999999999</v>
      </c>
    </row>
    <row r="50" spans="2:27" ht="20.45" customHeight="1">
      <c r="B50" s="182"/>
      <c r="C50" s="188"/>
      <c r="D50" s="505"/>
      <c r="E50" s="802" t="s">
        <v>449</v>
      </c>
      <c r="F50" s="803"/>
      <c r="G50" s="506"/>
      <c r="H50" s="506"/>
      <c r="I50" s="506"/>
      <c r="J50" s="506"/>
      <c r="K50" s="506"/>
      <c r="L50" s="449">
        <f>ｶ.廃ﾌﾟﾗ類!AU18</f>
        <v>1</v>
      </c>
      <c r="M50" s="506"/>
      <c r="N50" s="506"/>
      <c r="O50" s="506"/>
      <c r="P50" s="506"/>
      <c r="Q50" s="506"/>
      <c r="R50" s="506"/>
      <c r="S50" s="506"/>
      <c r="T50" s="506"/>
      <c r="U50" s="506"/>
      <c r="V50" s="506"/>
      <c r="W50" s="506"/>
      <c r="X50" s="506"/>
      <c r="Y50" s="506"/>
      <c r="Z50" s="528"/>
      <c r="AA50" s="450">
        <f t="shared" si="4"/>
        <v>1</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17.5</v>
      </c>
      <c r="M52" s="510"/>
      <c r="N52" s="510"/>
      <c r="O52" s="510"/>
      <c r="P52" s="510"/>
      <c r="Q52" s="510"/>
      <c r="R52" s="510"/>
      <c r="S52" s="510"/>
      <c r="T52" s="510"/>
      <c r="U52" s="510"/>
      <c r="V52" s="510"/>
      <c r="W52" s="510"/>
      <c r="X52" s="510"/>
      <c r="Y52" s="510"/>
      <c r="Z52" s="528"/>
      <c r="AA52" s="450">
        <f t="shared" si="4"/>
        <v>17.5</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1688.3</v>
      </c>
      <c r="I63" s="501">
        <f t="shared" si="10"/>
        <v>0</v>
      </c>
      <c r="J63" s="501">
        <f t="shared" si="10"/>
        <v>0</v>
      </c>
      <c r="K63" s="501">
        <f t="shared" si="10"/>
        <v>0</v>
      </c>
      <c r="L63" s="501">
        <f t="shared" si="10"/>
        <v>783.3</v>
      </c>
      <c r="M63" s="501">
        <f t="shared" si="10"/>
        <v>458.8</v>
      </c>
      <c r="N63" s="501">
        <f t="shared" si="10"/>
        <v>1851.8000000000002</v>
      </c>
      <c r="O63" s="501">
        <f t="shared" si="10"/>
        <v>0</v>
      </c>
      <c r="P63" s="501">
        <f t="shared" si="10"/>
        <v>0</v>
      </c>
      <c r="Q63" s="501">
        <f t="shared" si="10"/>
        <v>0</v>
      </c>
      <c r="R63" s="501">
        <f t="shared" si="10"/>
        <v>0</v>
      </c>
      <c r="S63" s="501">
        <f t="shared" si="10"/>
        <v>205.2</v>
      </c>
      <c r="T63" s="501">
        <f t="shared" si="10"/>
        <v>1675.8000000000002</v>
      </c>
      <c r="U63" s="501">
        <f t="shared" si="10"/>
        <v>0</v>
      </c>
      <c r="V63" s="501">
        <f t="shared" si="10"/>
        <v>413</v>
      </c>
      <c r="W63" s="501">
        <f t="shared" si="10"/>
        <v>0</v>
      </c>
      <c r="X63" s="501">
        <f t="shared" si="10"/>
        <v>0</v>
      </c>
      <c r="Y63" s="501">
        <f t="shared" si="10"/>
        <v>0</v>
      </c>
      <c r="Z63" s="501">
        <f t="shared" si="10"/>
        <v>654</v>
      </c>
      <c r="AA63" s="502">
        <f>+AA9+AA19+AA20</f>
        <v>7730.2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28" zoomScaleNormal="100" zoomScaleSheetLayoutView="100" workbookViewId="0">
      <selection activeCell="T30" sqref="T30"/>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 年  6  月  18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東京都中野区中野4-10-2
中野セントラルパーク サウス 15F</v>
      </c>
      <c r="K16" s="850"/>
      <c r="L16" s="851"/>
      <c r="M16" s="851"/>
      <c r="N16" s="851"/>
      <c r="O16" s="852"/>
    </row>
    <row r="17" spans="1:48" ht="26.25" customHeight="1">
      <c r="C17" s="248"/>
      <c r="D17" s="249"/>
      <c r="E17" s="249"/>
      <c r="F17" s="249"/>
      <c r="G17" s="249"/>
      <c r="H17" s="253" t="s">
        <v>7</v>
      </c>
      <c r="I17" s="253"/>
      <c r="J17" s="850" t="str">
        <f>+表紙!J40</f>
        <v>株式会社オープンハウス・アーキテクト 長井 光夫</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 xml:space="preserve"> 03-6627-0200</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株式会社オープンハウス・アーキテクト　神奈川第一施工グループ・神奈川第二施工グループ・OHD神奈川施工G・コンストラクト事業部・共同施工G</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3296</v>
      </c>
      <c r="N25" s="902"/>
      <c r="O25" s="903"/>
    </row>
    <row r="26" spans="1:48" ht="18" customHeight="1">
      <c r="C26" s="882" t="s">
        <v>11</v>
      </c>
      <c r="D26" s="883"/>
      <c r="E26" s="884"/>
      <c r="F26" s="876" t="str">
        <f>+表紙!F49</f>
        <v>東京都中野区・神奈川県横浜市・厚木市</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総合建設業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t="str">
        <f>+表紙!F58</f>
        <v>1,042億円（2024年9月期）</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t="str">
        <f>+表紙!F59</f>
        <v>951名</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4076</v>
      </c>
      <c r="I40" s="292" t="s">
        <v>4</v>
      </c>
      <c r="J40" s="571" t="s">
        <v>324</v>
      </c>
      <c r="K40" s="572"/>
      <c r="L40" s="573"/>
      <c r="M40" s="908">
        <f>+表紙!M63</f>
        <v>4076</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2405</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1483</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V33" sqref="V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1043.3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645</v>
      </c>
      <c r="E24" s="729"/>
      <c r="F24" s="729"/>
      <c r="G24" s="211" t="s">
        <v>198</v>
      </c>
      <c r="H24" s="707">
        <f>+F12</f>
        <v>1043.3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1043.3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1043.3</v>
      </c>
      <c r="Q27" s="712"/>
      <c r="R27" s="712"/>
      <c r="S27" s="712"/>
      <c r="T27" s="54" t="s">
        <v>38</v>
      </c>
      <c r="U27" s="74"/>
      <c r="V27" s="74"/>
      <c r="Y27" s="72" t="s">
        <v>39</v>
      </c>
      <c r="Z27" s="75"/>
      <c r="AH27" s="63"/>
      <c r="AI27" s="63"/>
      <c r="AJ27" s="63"/>
      <c r="AK27" s="63"/>
      <c r="AL27" s="675">
        <f>+AH18+P27</f>
        <v>1043.3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1043.3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645</v>
      </c>
      <c r="E29" s="729"/>
      <c r="F29" s="729"/>
      <c r="G29" s="211" t="s">
        <v>198</v>
      </c>
      <c r="H29" s="707">
        <f>+AL27</f>
        <v>1043.3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300</v>
      </c>
      <c r="E30" s="729"/>
      <c r="F30" s="729"/>
      <c r="G30" s="211" t="s">
        <v>198</v>
      </c>
      <c r="H30" s="707">
        <f>+AL30</f>
        <v>78.599999999999994</v>
      </c>
      <c r="I30" s="708"/>
      <c r="J30" s="211" t="s">
        <v>198</v>
      </c>
      <c r="M30" s="681"/>
      <c r="P30" s="66"/>
      <c r="R30" s="711">
        <f>+ROUND(AA28,1)+ROUND(AA29,1)+ROUND(AA30,1)</f>
        <v>1043.3</v>
      </c>
      <c r="S30" s="712"/>
      <c r="T30" s="712"/>
      <c r="U30" s="712"/>
      <c r="V30" s="54" t="s">
        <v>16</v>
      </c>
      <c r="Y30" s="713" t="s">
        <v>186</v>
      </c>
      <c r="Z30" s="714"/>
      <c r="AA30" s="669"/>
      <c r="AB30" s="670"/>
      <c r="AC30" s="670"/>
      <c r="AD30" s="670"/>
      <c r="AE30" s="670"/>
      <c r="AF30" s="54" t="s">
        <v>13</v>
      </c>
      <c r="AL30" s="661">
        <v>78.599999999999994</v>
      </c>
      <c r="AM30" s="662"/>
      <c r="AN30" s="662"/>
      <c r="AO30" s="662"/>
      <c r="AP30" s="62" t="s">
        <v>13</v>
      </c>
      <c r="AS30" s="706"/>
      <c r="AT30" s="703"/>
      <c r="AU30" s="703"/>
      <c r="AV30" s="704"/>
      <c r="AW30" s="498"/>
    </row>
    <row r="31" spans="2:49" ht="27" customHeight="1" thickTop="1" thickBot="1">
      <c r="B31" s="740" t="s">
        <v>226</v>
      </c>
      <c r="C31" s="741"/>
      <c r="D31" s="729">
        <v>645</v>
      </c>
      <c r="E31" s="729"/>
      <c r="F31" s="729"/>
      <c r="G31" s="211" t="s">
        <v>198</v>
      </c>
      <c r="H31" s="707">
        <f>+AS24</f>
        <v>1043.3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K16" zoomScaleNormal="100" workbookViewId="0">
      <selection activeCell="AW21" sqref="AW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333.3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1</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0</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17.5</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0</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450</v>
      </c>
      <c r="E24" s="729"/>
      <c r="F24" s="729"/>
      <c r="G24" s="211" t="s">
        <v>198</v>
      </c>
      <c r="H24" s="707">
        <f>+F12</f>
        <v>333.3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18.5</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333.3</v>
      </c>
      <c r="Q27" s="712"/>
      <c r="R27" s="712"/>
      <c r="S27" s="712"/>
      <c r="T27" s="54" t="s">
        <v>38</v>
      </c>
      <c r="U27" s="74"/>
      <c r="V27" s="74"/>
      <c r="Y27" s="72" t="s">
        <v>39</v>
      </c>
      <c r="Z27" s="75"/>
      <c r="AH27" s="63"/>
      <c r="AI27" s="63"/>
      <c r="AJ27" s="63"/>
      <c r="AK27" s="63"/>
      <c r="AL27" s="675">
        <f>+AH18+P27</f>
        <v>333.3</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18.5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450</v>
      </c>
      <c r="E29" s="729"/>
      <c r="F29" s="729"/>
      <c r="G29" s="211" t="s">
        <v>198</v>
      </c>
      <c r="H29" s="707">
        <f>+AL27</f>
        <v>333.3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220</v>
      </c>
      <c r="E30" s="729"/>
      <c r="F30" s="729"/>
      <c r="G30" s="211" t="s">
        <v>198</v>
      </c>
      <c r="H30" s="707">
        <f>+AL30</f>
        <v>110.4</v>
      </c>
      <c r="I30" s="708"/>
      <c r="J30" s="211" t="s">
        <v>198</v>
      </c>
      <c r="M30" s="681"/>
      <c r="P30" s="66"/>
      <c r="R30" s="711">
        <f>+ROUND(AA28,1)+ROUND(AA29,1)+ROUND(AA30,1)</f>
        <v>18.5</v>
      </c>
      <c r="S30" s="712"/>
      <c r="T30" s="712"/>
      <c r="U30" s="712"/>
      <c r="V30" s="54" t="s">
        <v>16</v>
      </c>
      <c r="Y30" s="713" t="s">
        <v>186</v>
      </c>
      <c r="Z30" s="714"/>
      <c r="AA30" s="669"/>
      <c r="AB30" s="670"/>
      <c r="AC30" s="670"/>
      <c r="AD30" s="670"/>
      <c r="AE30" s="670"/>
      <c r="AF30" s="54" t="s">
        <v>13</v>
      </c>
      <c r="AL30" s="661">
        <v>110.4</v>
      </c>
      <c r="AM30" s="662"/>
      <c r="AN30" s="662"/>
      <c r="AO30" s="662"/>
      <c r="AP30" s="62" t="s">
        <v>13</v>
      </c>
      <c r="AS30" s="706"/>
      <c r="AT30" s="703"/>
      <c r="AU30" s="703"/>
      <c r="AV30" s="704"/>
      <c r="AW30" s="498"/>
    </row>
    <row r="31" spans="2:51" ht="27" customHeight="1" thickTop="1" thickBot="1">
      <c r="B31" s="740" t="s">
        <v>226</v>
      </c>
      <c r="C31" s="741"/>
      <c r="D31" s="729">
        <v>10</v>
      </c>
      <c r="E31" s="729"/>
      <c r="F31" s="729"/>
      <c r="G31" s="211" t="s">
        <v>198</v>
      </c>
      <c r="H31" s="707">
        <f>+AS24</f>
        <v>18.5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314.8</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5.5505550555055505</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5.2505250525052505</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AK29" sqref="AK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225.8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233</v>
      </c>
      <c r="E24" s="729"/>
      <c r="F24" s="729"/>
      <c r="G24" s="211" t="s">
        <v>198</v>
      </c>
      <c r="H24" s="707">
        <f>+F12</f>
        <v>225.8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51.5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225.8</v>
      </c>
      <c r="Q27" s="712"/>
      <c r="R27" s="712"/>
      <c r="S27" s="712"/>
      <c r="T27" s="54" t="s">
        <v>38</v>
      </c>
      <c r="U27" s="74"/>
      <c r="V27" s="74"/>
      <c r="Y27" s="72" t="s">
        <v>39</v>
      </c>
      <c r="Z27" s="75"/>
      <c r="AH27" s="63"/>
      <c r="AI27" s="63"/>
      <c r="AJ27" s="63"/>
      <c r="AK27" s="63"/>
      <c r="AL27" s="675">
        <f>+AH18+P27</f>
        <v>225.8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51.5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233</v>
      </c>
      <c r="E29" s="729"/>
      <c r="F29" s="729"/>
      <c r="G29" s="211" t="s">
        <v>198</v>
      </c>
      <c r="H29" s="707">
        <f>+AL27</f>
        <v>225.8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170</v>
      </c>
      <c r="E30" s="729"/>
      <c r="F30" s="729"/>
      <c r="G30" s="211" t="s">
        <v>198</v>
      </c>
      <c r="H30" s="707">
        <f>+AL30</f>
        <v>121.3</v>
      </c>
      <c r="I30" s="708"/>
      <c r="J30" s="211" t="s">
        <v>198</v>
      </c>
      <c r="M30" s="681"/>
      <c r="P30" s="66"/>
      <c r="R30" s="711">
        <f>+ROUND(AA28,1)+ROUND(AA29,1)+ROUND(AA30,1)</f>
        <v>51.5</v>
      </c>
      <c r="S30" s="712"/>
      <c r="T30" s="712"/>
      <c r="U30" s="712"/>
      <c r="V30" s="54" t="s">
        <v>16</v>
      </c>
      <c r="Y30" s="713" t="s">
        <v>186</v>
      </c>
      <c r="Z30" s="714"/>
      <c r="AA30" s="669"/>
      <c r="AB30" s="670"/>
      <c r="AC30" s="670"/>
      <c r="AD30" s="670"/>
      <c r="AE30" s="670"/>
      <c r="AF30" s="54" t="s">
        <v>13</v>
      </c>
      <c r="AL30" s="661">
        <v>121.3</v>
      </c>
      <c r="AM30" s="662"/>
      <c r="AN30" s="662"/>
      <c r="AO30" s="662"/>
      <c r="AP30" s="62" t="s">
        <v>13</v>
      </c>
      <c r="AS30" s="706"/>
      <c r="AT30" s="703"/>
      <c r="AU30" s="703"/>
      <c r="AV30" s="704"/>
      <c r="AW30" s="498"/>
    </row>
    <row r="31" spans="2:49" ht="27" customHeight="1" thickTop="1" thickBot="1">
      <c r="B31" s="740" t="s">
        <v>226</v>
      </c>
      <c r="C31" s="741"/>
      <c r="D31" s="729">
        <v>40</v>
      </c>
      <c r="E31" s="729"/>
      <c r="F31" s="729"/>
      <c r="G31" s="211" t="s">
        <v>198</v>
      </c>
      <c r="H31" s="707">
        <f>+AS24</f>
        <v>51.5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174.3</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H19" sqref="H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株式会社オープンハウス・アーキテクト　神奈川第一施工グループ・神奈川第二施工グループ・OHD神奈川施工G・コンストラクト事業部・共同施工G</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741.80000000000007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1110</v>
      </c>
      <c r="E24" s="729"/>
      <c r="F24" s="729"/>
      <c r="G24" s="211" t="s">
        <v>198</v>
      </c>
      <c r="H24" s="707">
        <f>+F12</f>
        <v>741.80000000000007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32.6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741.80000000000007</v>
      </c>
      <c r="Q27" s="712"/>
      <c r="R27" s="712"/>
      <c r="S27" s="712"/>
      <c r="T27" s="54" t="s">
        <v>38</v>
      </c>
      <c r="U27" s="74"/>
      <c r="V27" s="74"/>
      <c r="Y27" s="72" t="s">
        <v>39</v>
      </c>
      <c r="Z27" s="75"/>
      <c r="AH27" s="63"/>
      <c r="AI27" s="63"/>
      <c r="AJ27" s="63"/>
      <c r="AK27" s="63"/>
      <c r="AL27" s="675">
        <f>+AH18+P27</f>
        <v>741.80000000000007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32.6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1110</v>
      </c>
      <c r="E29" s="729"/>
      <c r="F29" s="729"/>
      <c r="G29" s="211" t="s">
        <v>198</v>
      </c>
      <c r="H29" s="707">
        <f>+AL27</f>
        <v>741.80000000000007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590</v>
      </c>
      <c r="E30" s="729"/>
      <c r="F30" s="729"/>
      <c r="G30" s="211" t="s">
        <v>198</v>
      </c>
      <c r="H30" s="707">
        <f>+AL30</f>
        <v>286.89999999999998</v>
      </c>
      <c r="I30" s="708"/>
      <c r="J30" s="211" t="s">
        <v>198</v>
      </c>
      <c r="M30" s="681"/>
      <c r="P30" s="66"/>
      <c r="R30" s="711">
        <f>+ROUND(AA28,1)+ROUND(AA29,1)+ROUND(AA30,1)</f>
        <v>32.6</v>
      </c>
      <c r="S30" s="712"/>
      <c r="T30" s="712"/>
      <c r="U30" s="712"/>
      <c r="V30" s="54" t="s">
        <v>16</v>
      </c>
      <c r="Y30" s="713" t="s">
        <v>186</v>
      </c>
      <c r="Z30" s="714"/>
      <c r="AA30" s="669"/>
      <c r="AB30" s="670"/>
      <c r="AC30" s="670"/>
      <c r="AD30" s="670"/>
      <c r="AE30" s="670"/>
      <c r="AF30" s="54" t="s">
        <v>13</v>
      </c>
      <c r="AL30" s="661">
        <v>286.89999999999998</v>
      </c>
      <c r="AM30" s="662"/>
      <c r="AN30" s="662"/>
      <c r="AO30" s="662"/>
      <c r="AP30" s="62" t="s">
        <v>13</v>
      </c>
      <c r="AS30" s="706"/>
      <c r="AT30" s="703"/>
      <c r="AU30" s="703"/>
      <c r="AV30" s="704"/>
      <c r="AW30" s="498"/>
    </row>
    <row r="31" spans="2:49" ht="27" customHeight="1" thickTop="1" thickBot="1">
      <c r="B31" s="740" t="s">
        <v>226</v>
      </c>
      <c r="C31" s="741"/>
      <c r="D31" s="729">
        <v>50</v>
      </c>
      <c r="E31" s="729"/>
      <c r="F31" s="729"/>
      <c r="G31" s="211" t="s">
        <v>198</v>
      </c>
      <c r="H31" s="707">
        <f>+AS24</f>
        <v>32.6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709.2</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2025-06-26T04:04:47Z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