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2AB74068-C23F-498B-871B-A226A96F85EA}" xr6:coauthVersionLast="36"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99" activeTab="1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<sst xmlns="http://schemas.openxmlformats.org/spreadsheetml/2006/main" count="3176" uniqueCount="460">
  <si>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</si>
  <si>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</si>
  <si>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</si>
  <si>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</si>
  <si>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</si>
  <si>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</si>
  <si>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</si>
  <si>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</si>
  <si>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</si>
  <si>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</si>
  <si>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</si>
  <si>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</si>
  <si>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</si>
  <si>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</si>
  <si>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</si>
  <si>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</si>
  <si>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</si>
  <si>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</si>
  <si>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</si>
  <si>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</si>
  <si>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</si>
  <si>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</si>
  <si>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</si>
  <si>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</si>
  <si>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</si>
  <si>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</si>
  <si>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</si>
  <si>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</si>
  <si>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</si>
  <si>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</si>
  <si>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</si>
  <si>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</si>
  <si>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</si>
  <si>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</si>
  <si>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</si>
  <si>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</si>
  <si>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</si>
  <si>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</si>
  <si>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</si>
  <si>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</si>
  <si>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</si>
  <si>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</si>
  <si>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</si>
  <si>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</si>
  <si>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</si>
  <si>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</si>
  <si>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</si>
  <si>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</si>
  <si>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</si>
  <si>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</si>
  <si>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</si>
  <si>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</si>
  <si>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</si>
  <si>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</si>
  <si>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</si>
  <si>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</si>
  <si>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</si>
  <si>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</si>
  <si>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</si>
  <si>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</si>
  <si>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</si>
  <si>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</si>
  <si>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</si>
  <si>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</si>
  <si>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</si>
  <si>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</si>
  <si>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</si>
  <si>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</si>
  <si>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</si>
  <si>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</si>
  <si>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</si>
  <si>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</si>
  <si>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</si>
  <si>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</si>
  <si>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</si>
  <si>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</si>
  <si>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</si>
  <si>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</si>
  <si>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</si>
  <si>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</si>
  <si>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</si>
  <si>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</si>
  <si>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</si>
  <si>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</si>
  <si>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</si>
  <si>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</si>
  <si>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</si>
  <si>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</si>
  <si>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</si>
  <si>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</si>
  <si>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</si>
  <si>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</si>
  <si>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</si>
  <si>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</si>
  <si>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</si>
  <si>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</si>
  <si>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</si>
  <si>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</si>
  <si>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</si>
  <si>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</si>
  <si>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</si>
  <si>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</si>
  <si>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</si>
  <si>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</si>
  <si>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</si>
  <si>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</si>
  <si>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</si>
  <si>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</si>
  <si>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</si>
  <si>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</si>
  <si>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</si>
  <si>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</si>
  <si>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</si>
  <si>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</si>
  <si>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</si>
  <si>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</si>
  <si>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</si>
  <si>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</si>
  <si>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</si>
  <si>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</si>
  <si>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</si>
  <si>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</si>
  <si>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</si>
  <si>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</si>
  <si>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</si>
  <si>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</si>
  <si>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</si>
  <si>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</si>
  <si>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</si>
  <si>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</si>
  <si>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</si>
  <si>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</si>
  <si>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</si>
  <si>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</si>
  <si>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</si>
  <si>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</si>
  <si>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</si>
  <si>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</si>
  <si>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</si>
  <si>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</si>
  <si>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</si>
  <si>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</si>
  <si>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</si>
  <si>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</si>
  <si>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</si>
  <si>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</si>
  <si>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</si>
  <si>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</si>
  <si>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</si>
  <si>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</si>
  <si>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</si>
  <si>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</si>
  <si>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</si>
  <si>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</si>
  <si>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</si>
  <si>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</si>
  <si>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</si>
  <si>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</si>
  <si>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</si>
  <si>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</si>
  <si>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</si>
  <si>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</si>
  <si>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</si>
  <si>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</si>
  <si>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</si>
  <si>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</si>
  <si>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</si>
  <si>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</si>
  <si>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</si>
  <si>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</si>
  <si>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</si>
  <si>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</si>
  <si>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</si>
  <si>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</si>
  <si>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</si>
  <si>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</si>
  <si>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</si>
  <si>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</si>
  <si>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</si>
  <si>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</si>
  <si>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</si>
  <si>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</si>
  <si>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</si>
  <si>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</si>
  <si>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</si>
  <si>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</si>
  <si>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</si>
  <si>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</si>
  <si>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</si>
  <si>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</si>
  <si>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</si>
  <si>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</si>
  <si>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</si>
  <si>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</si>
  <si>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</si>
  <si>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</si>
  <si>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</si>
  <si>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</si>
  <si>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</si>
  <si>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</si>
  <si>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</si>
  <si>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</si>
  <si>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</si>
  <si>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</si>
  <si>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</si>
  <si>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</si>
  <si>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</si>
  <si>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</si>
  <si>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</si>
  <si>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</si>
  <si>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</si>
  <si>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</si>
  <si>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</si>
  <si>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</si>
  <si>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</si>
  <si>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</si>
  <si>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</si>
  <si>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</si>
  <si>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</si>
  <si>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</si>
  <si>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</si>
  <si>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</si>
  <si>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</si>
  <si>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</si>
  <si>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</si>
  <si>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</si>
  <si>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</si>
  <si>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</si>
  <si>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</si>
  <si>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</si>
  <si>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</si>
  <si>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</si>
  <si>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</si>
  <si>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</si>
  <si>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</si>
  <si>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</si>
  <si>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</si>
  <si>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</si>
  <si>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</si>
  <si>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</si>
  <si>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</si>
  <si>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</si>
  <si>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</si>
  <si>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</si>
  <si>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</si>
  <si>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</si>
  <si>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</si>
  <si>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</si>
  <si>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</si>
  <si>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</si>
  <si>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</si>
  <si>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</si>
  <si>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</si>
  <si>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</si>
  <si>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</si>
  <si>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</si>
  <si>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</si>
  <si>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</si>
  <si>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</si>
  <si>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</si>
  <si>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</si>
  <si>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</si>
  <si>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</si>
  <si>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</si>
  <si>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</si>
  <si>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</si>
  <si>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</si>
  <si>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</si>
  <si>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</si>
  <si>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</si>
  <si>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</si>
  <si>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</si>
  <si>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</si>
  <si>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</si>
  <si>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</si>
  <si>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</si>
  <si>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</si>
  <si>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</si>
  <si>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</si>
  <si>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</si>
  <si>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</si>
  <si>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</si>
  <si>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</si>
  <si>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</si>
  <si>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</si>
  <si>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</si>
  <si>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</si>
  <si>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</si>
  <si>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</si>
  <si>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</si>
  <si>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</si>
  <si>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</si>
  <si>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</si>
  <si>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</si>
  <si>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</si>
  <si>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</si>
  <si>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</si>
  <si>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</si>
  <si>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</si>
  <si>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</si>
  <si>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</si>
  <si>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</si>
  <si>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</si>
  <si>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</si>
  <si>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</si>
  <si>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</si>
  <si>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</si>
  <si>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</si>
  <si>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</si>
  <si>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</si>
  <si>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</si>
  <si>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</si>
  <si>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</si>
  <si>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</si>
  <si>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</si>
  <si>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</si>
  <si>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</si>
  <si>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</si>
  <si>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</si>
  <si>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</si>
  <si>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</si>
  <si>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</si>
  <si>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</si>
  <si>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</si>
  <si>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</si>
  <si>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</si>
  <si>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</si>
  <si>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</si>
  <si>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</si>
  <si>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</si>
  <si>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</si>
  <si>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</si>
  <si>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</si>
  <si>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</si>
  <si>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</si>
  <si>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</si>
  <si>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</si>
  <si>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</si>
  <si>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</si>
  <si>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</si>
  <si>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</si>
  <si>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</si>
  <si>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</si>
  <si>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</si>
  <si>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</si>
  <si>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</si>
  <si>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</si>
  <si>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</si>
  <si>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</si>
  <si>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</si>
  <si>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</si>
  <si>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</si>
  <si>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</si>
  <si>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</si>
  <si>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</si>
  <si>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</si>
  <si>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</si>
  <si>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</si>
  <si>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</si>
  <si>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</si>
  <si>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</si>
  <si>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</si>
  <si>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</si>
  <si>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</si>
  <si>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</si>
  <si>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</si>
  <si>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</si>
  <si>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</si>
  <si>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</si>
  <si>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</si>
  <si>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</si>
  <si>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</si>
  <si>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</si>
  <si>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</si>
  <si>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</si>
  <si>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</si>
  <si>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</si>
  <si>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</si>
  <si>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</si>
  <si>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</si>
  <si>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</si>
  <si>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</si>
  <si>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</si>
  <si>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</si>
  <si>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</si>
  <si>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</si>
  <si>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</si>
  <si>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</si>
  <si>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</si>
  <si>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</si>
  <si>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</si>
  <si>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</si>
  <si>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</si>
  <si>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</si>
  <si>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</si>
  <si>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</si>
  <si>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</si>
  <si>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</si>
  <si>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</si>
  <si>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</si>
  <si>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</si>
  <si>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</si>
  <si>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</si>
  <si>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</si>
  <si>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</si>
  <si>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</si>
  <si>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</si>
  <si>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</si>
  <si>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</si>
  <si>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</si>
  <si>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</si>
  <si>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</si>
  <si>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</si>
  <si>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</si>
  <si>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</si>
  <si>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</si>
  <si>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</si>
  <si>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</si>
  <si>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</si>
  <si>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</si>
  <si>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</si>
  <si>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</si>
  <si>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</si>
  <si>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</si>
  <si>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</si>
  <si>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</si>
  <si>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</si>
  <si>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</si>
  <si>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</si>
  <si>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</si>
  <si>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</si>
  <si>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</si>
  <si>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</si>
  <si>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</si>
  <si>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</si>
  <si>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</si>
  <si>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</si>
  <si>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</si>
  <si>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</si>
  <si>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</si>
  <si>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</si>
  <si>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</si>
  <si>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</si>
  <si>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</si>
  <si>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</si>
  <si>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</si>
  <si>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 月   18 日</t>
    <phoneticPr fontId="3"/>
  </si>
  <si>
    <t>東京都中野区中野4-10-2
中野セントラルパーク サウス 15F</t>
    <phoneticPr fontId="3"/>
  </si>
  <si>
    <t>株式会社オープンハウス・アーキテクト 長井 光夫</t>
    <phoneticPr fontId="3"/>
  </si>
  <si>
    <t>03-6627-0200</t>
    <phoneticPr fontId="3"/>
  </si>
  <si>
    <t>株式会社オープンハウス・アーキテクト　神奈川第一施工グループ・神奈川第二施工グループ・OHD神奈川施工G・コンストラクト事業部・共同施工G</t>
    <phoneticPr fontId="3"/>
  </si>
  <si>
    <t>東京都中野区・神奈川県横浜市・厚木市</t>
    <rPh sb="0" eb="3">
      <t>トウキョウト</t>
    </rPh>
    <rPh sb="3" eb="6">
      <t>ナカノク</t>
    </rPh>
    <phoneticPr fontId="3"/>
  </si>
  <si>
    <t>総合建設業</t>
    <rPh sb="0" eb="5">
      <t>ソウゴウケンセツギョウ</t>
    </rPh>
    <phoneticPr fontId="3"/>
  </si>
  <si>
    <t>1,042億円（2024年9月期）</t>
    <phoneticPr fontId="3"/>
  </si>
  <si>
    <t>951名</t>
    <rPh sb="3" eb="4">
      <t>メイ</t>
    </rPh>
    <phoneticPr fontId="3"/>
  </si>
  <si>
    <t>・廃プラスチック類　　　→　破砕・圧縮　→　再利用　　　　　　　　　　　　　　　　　　　　　　　　　　　　　　　　　　　　　　　　・金属くず　　　　　　　　→　再利用　　　　　　　　　　　　　　　　　　　　　　　　　　　　　　　　　　　　　　　　　　　　　　　　　　・ガラス、陶磁器くず　→　破砕　→　再利用　　　　　　　　　　　　　　　　　　　　　　　　　　　　　　　　　　　　　　　　・コンクリートくず　　　→　破砕　→　再利用　　　　　　　　　　　　　　　　　　　　　　　　　　　　　　　　　　　　　　　　　　　　　　　・紙くず　　　　　　　　→　破砕・圧縮　→　再利用　　　　　　　　　　　　　　　　　　　　　　　　　　　　　　　　　　　　　　　　　・木くず　　　　　　　　→　破砕　→　再利用
・がれき類　　　　　　→破砕　→　再利用
・混合廃棄物　　　　　→選別・破砕→再利用</t>
    <phoneticPr fontId="3"/>
  </si>
  <si>
    <t>・関東木造本部→神奈川第一施工G・神奈川第二施工G
・OHD推進部→OHD神奈川施工G
・共同住宅施工G
・コンストラクト事業部</t>
    <phoneticPr fontId="3"/>
  </si>
  <si>
    <t>・現場分別　　　　　　　　　　　　　　　　　　　　　　　　　　　　　　　　　　　　　　　　　　　　　　　　　　　　　　　　　　　　
・発注数量の精度向上により産廃発生量の削減　　　　　　　　　　　　　　　　　　　　　　　　　　　　　　　　　　　　　
・構造体フルプレカット化を採用し、産廃発生量を抑制</t>
    <phoneticPr fontId="3"/>
  </si>
  <si>
    <t>石膏ボード、ダンボール、木くず、廃プラスチック、金属くず、ガラス　　　　　　　　　　　　　　　　　　　　　　　　　　　　　　　　　　　　　　　　　・出来る限り混合を減らすことを指示</t>
    <phoneticPr fontId="3"/>
  </si>
  <si>
    <t>・新規に契約する処理業者は優良認定業者を優先的に選定する。　　　　　　　　　　　　　　　　　　　　　　　　　　　　　　　　・委託契約先処理施設の現地確認を年に１回以上実施する。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</si>
</sst>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25" zoomScaleNormal="115" zoomScaleSheetLayoutView="100" workbookViewId="0">
      <selection activeCell="AC15" sqref="AC15"/>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449</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450</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3926</v>
      </c>
      <c r="Q49" s="754"/>
      <c r="R49" s="754"/>
      <c r="S49" s="754"/>
      <c r="T49" s="754"/>
      <c r="U49" s="755"/>
    </row>
    <row r="50" spans="3:54" ht="26.25" customHeight="1" x14ac:dyDescent="0.15">
      <c r="C50" s="726" t="s">
        <v>11</v>
      </c>
      <c r="D50" s="727"/>
      <c r="E50" s="728"/>
      <c r="F50" s="737" t="s">
        <v>451</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452</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t="s">
        <v>453</v>
      </c>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t="s">
        <v>454</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455</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456</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8</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3654.2</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457</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8</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3485</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457</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458</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458</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3654.2</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1270.3</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1331.9999999999998</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457</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3485</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1330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1335</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459</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Y23" sqref="Y2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90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93.2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90</v>
      </c>
      <c r="P27" s="863"/>
      <c r="Q27" s="863"/>
      <c r="R27" s="863"/>
      <c r="S27" s="59" t="s">
        <v>38</v>
      </c>
      <c r="T27" s="80"/>
      <c r="U27" s="80"/>
      <c r="X27" s="78" t="s">
        <v>39</v>
      </c>
      <c r="Y27" s="81"/>
      <c r="AG27" s="68"/>
      <c r="AH27" s="68"/>
      <c r="AI27" s="68"/>
      <c r="AJ27" s="68"/>
      <c r="AK27" s="905">
        <f>+AG18+O27</f>
        <v>90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93.2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56.5</v>
      </c>
      <c r="G30" s="875"/>
      <c r="H30" s="234" t="s">
        <v>198</v>
      </c>
      <c r="L30" s="872"/>
      <c r="O30" s="71"/>
      <c r="Q30" s="862">
        <f>+ROUND(Z28,1)+ROUND(Z29,1)+ROUND(Z30,1)</f>
        <v>45</v>
      </c>
      <c r="R30" s="863"/>
      <c r="S30" s="863"/>
      <c r="T30" s="863"/>
      <c r="U30" s="59" t="s">
        <v>16</v>
      </c>
      <c r="X30" s="860" t="s">
        <v>186</v>
      </c>
      <c r="Y30" s="861"/>
      <c r="Z30" s="853"/>
      <c r="AA30" s="854"/>
      <c r="AB30" s="854"/>
      <c r="AC30" s="854"/>
      <c r="AD30" s="854"/>
      <c r="AE30" s="59" t="s">
        <v>13</v>
      </c>
      <c r="AK30" s="814">
        <v>60</v>
      </c>
      <c r="AL30" s="815"/>
      <c r="AM30" s="815"/>
      <c r="AN30" s="815"/>
      <c r="AO30" s="67" t="s">
        <v>13</v>
      </c>
      <c r="AR30" s="921"/>
      <c r="AS30" s="918"/>
      <c r="AT30" s="918"/>
      <c r="AU30" s="919"/>
    </row>
    <row r="31" spans="2:48" ht="27" customHeight="1" thickTop="1" thickBot="1" x14ac:dyDescent="0.2">
      <c r="B31" s="888" t="s">
        <v>375</v>
      </c>
      <c r="C31" s="839"/>
      <c r="D31" s="839"/>
      <c r="E31" s="840"/>
      <c r="F31" s="874">
        <v>41.4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45</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AO30" sqref="AO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760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783.8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120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760</v>
      </c>
      <c r="P27" s="863"/>
      <c r="Q27" s="863"/>
      <c r="R27" s="863"/>
      <c r="S27" s="59" t="s">
        <v>38</v>
      </c>
      <c r="T27" s="80"/>
      <c r="U27" s="80"/>
      <c r="X27" s="78" t="s">
        <v>39</v>
      </c>
      <c r="Y27" s="81"/>
      <c r="AG27" s="68"/>
      <c r="AH27" s="68"/>
      <c r="AI27" s="68"/>
      <c r="AJ27" s="68"/>
      <c r="AK27" s="905">
        <f>+AG18+O27</f>
        <v>760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120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783.8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335.8</v>
      </c>
      <c r="G30" s="875"/>
      <c r="H30" s="234" t="s">
        <v>198</v>
      </c>
      <c r="L30" s="872"/>
      <c r="O30" s="71"/>
      <c r="Q30" s="862">
        <f>+ROUND(Z28,1)+ROUND(Z29,1)+ROUND(Z30,1)</f>
        <v>120</v>
      </c>
      <c r="R30" s="863"/>
      <c r="S30" s="863"/>
      <c r="T30" s="863"/>
      <c r="U30" s="59" t="s">
        <v>16</v>
      </c>
      <c r="X30" s="860" t="s">
        <v>186</v>
      </c>
      <c r="Y30" s="861"/>
      <c r="Z30" s="853"/>
      <c r="AA30" s="854"/>
      <c r="AB30" s="854"/>
      <c r="AC30" s="854"/>
      <c r="AD30" s="854"/>
      <c r="AE30" s="59" t="s">
        <v>13</v>
      </c>
      <c r="AK30" s="814">
        <v>350</v>
      </c>
      <c r="AL30" s="815"/>
      <c r="AM30" s="815"/>
      <c r="AN30" s="815"/>
      <c r="AO30" s="67" t="s">
        <v>13</v>
      </c>
      <c r="AR30" s="921"/>
      <c r="AS30" s="918"/>
      <c r="AT30" s="918"/>
      <c r="AU30" s="919"/>
    </row>
    <row r="31" spans="2:48" ht="27" customHeight="1" thickTop="1" thickBot="1" x14ac:dyDescent="0.2">
      <c r="B31" s="888" t="s">
        <v>375</v>
      </c>
      <c r="C31" s="839"/>
      <c r="D31" s="839"/>
      <c r="E31" s="840"/>
      <c r="F31" s="874">
        <v>109.6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640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abSelected="1" workbookViewId="0">
      <selection activeCell="N36" sqref="N36"/>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170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183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170</v>
      </c>
      <c r="P27" s="863"/>
      <c r="Q27" s="863"/>
      <c r="R27" s="863"/>
      <c r="S27" s="59" t="s">
        <v>38</v>
      </c>
      <c r="T27" s="80"/>
      <c r="U27" s="80"/>
      <c r="X27" s="78" t="s">
        <v>39</v>
      </c>
      <c r="Y27" s="81"/>
      <c r="AG27" s="68"/>
      <c r="AH27" s="68"/>
      <c r="AI27" s="68"/>
      <c r="AJ27" s="68"/>
      <c r="AK27" s="905">
        <f>+AG18+O27</f>
        <v>170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183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49.8</v>
      </c>
      <c r="G30" s="875"/>
      <c r="H30" s="234" t="s">
        <v>198</v>
      </c>
      <c r="L30" s="872"/>
      <c r="O30" s="71"/>
      <c r="Q30" s="862">
        <f>+ROUND(Z28,1)+ROUND(Z29,1)+ROUND(Z30,1)</f>
        <v>40</v>
      </c>
      <c r="R30" s="863"/>
      <c r="S30" s="863"/>
      <c r="T30" s="863"/>
      <c r="U30" s="59" t="s">
        <v>16</v>
      </c>
      <c r="X30" s="860" t="s">
        <v>186</v>
      </c>
      <c r="Y30" s="861"/>
      <c r="Z30" s="853"/>
      <c r="AA30" s="854"/>
      <c r="AB30" s="854"/>
      <c r="AC30" s="854"/>
      <c r="AD30" s="854"/>
      <c r="AE30" s="59" t="s">
        <v>13</v>
      </c>
      <c r="AK30" s="814">
        <v>50</v>
      </c>
      <c r="AL30" s="815"/>
      <c r="AM30" s="815"/>
      <c r="AN30" s="815"/>
      <c r="AO30" s="67" t="s">
        <v>13</v>
      </c>
      <c r="AR30" s="921"/>
      <c r="AS30" s="918"/>
      <c r="AT30" s="918"/>
      <c r="AU30" s="919"/>
    </row>
    <row r="31" spans="2:48" ht="27" customHeight="1" thickTop="1" thickBot="1" x14ac:dyDescent="0.2">
      <c r="B31" s="888" t="s">
        <v>375</v>
      </c>
      <c r="C31" s="839"/>
      <c r="D31" s="839"/>
      <c r="E31" s="840"/>
      <c r="F31" s="874">
        <v>35.5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130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株式会社オープンハウス・アーキテクト　神奈川第一施工グループ・神奈川第二施工グループ・OHD神奈川施工G・コンストラクト事業部・共同施工G</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9" workbookViewId="0">
      <selection activeCell="AI30" sqref="AI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245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250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245</v>
      </c>
      <c r="P27" s="863"/>
      <c r="Q27" s="863"/>
      <c r="R27" s="863"/>
      <c r="S27" s="59" t="s">
        <v>38</v>
      </c>
      <c r="T27" s="80"/>
      <c r="U27" s="80"/>
      <c r="X27" s="78" t="s">
        <v>39</v>
      </c>
      <c r="Y27" s="81"/>
      <c r="AG27" s="68"/>
      <c r="AH27" s="68"/>
      <c r="AI27" s="68"/>
      <c r="AJ27" s="68"/>
      <c r="AK27" s="905">
        <f>+AG18+O27</f>
        <v>245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250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231</v>
      </c>
      <c r="G30" s="875"/>
      <c r="H30" s="234" t="s">
        <v>198</v>
      </c>
      <c r="L30" s="872"/>
      <c r="O30" s="71"/>
      <c r="Q30" s="862">
        <f>+ROUND(Z28,1)+ROUND(Z29,1)+ROUND(Z30,1)</f>
        <v>10</v>
      </c>
      <c r="R30" s="863"/>
      <c r="S30" s="863"/>
      <c r="T30" s="863"/>
      <c r="U30" s="59" t="s">
        <v>16</v>
      </c>
      <c r="X30" s="860" t="s">
        <v>186</v>
      </c>
      <c r="Y30" s="861"/>
      <c r="Z30" s="853"/>
      <c r="AA30" s="854"/>
      <c r="AB30" s="854"/>
      <c r="AC30" s="854"/>
      <c r="AD30" s="854"/>
      <c r="AE30" s="59" t="s">
        <v>13</v>
      </c>
      <c r="AK30" s="814">
        <v>240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235</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株式会社オープンハウス・アーキテクト　神奈川第一施工グループ・神奈川第二施工グループ・OHD神奈川施工G・コンストラクト事業部・共同施工G</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1043.3</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333.3</v>
      </c>
      <c r="M9" s="507">
        <f>IF(OR(ｷ.紙くず!F24&gt;0,ｷ.紙くず!F24&lt;0),ｷ.紙くず!F24,IF(M$19&gt;0,"0",0))</f>
        <v>225.8</v>
      </c>
      <c r="N9" s="507">
        <f>IF(OR(ｸ.木くず!F24&gt;0,ｸ.木くず!F24&lt;0),ｸ.木くず!F24,IF(N$19&gt;0,"0",0))</f>
        <v>741.8</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93.2</v>
      </c>
      <c r="T9" s="507">
        <f>IF(OR(ｾ.ｶﾞﾗｽ･ｺﾝｸﾘ･陶磁器くず!F24&gt;0,ｾ.ｶﾞﾗｽ･ｺﾝｸﾘ･陶磁器くず!F24&lt;0),ｾ.ｶﾞﾗｽ･ｺﾝｸﾘ･陶磁器くず!F24,IF(T$19&gt;0,"0",0))</f>
        <v>783.8</v>
      </c>
      <c r="U9" s="507">
        <f>IF(OR(ｿ.鉱さい!F24&gt;0,ｿ.鉱さい!F24&lt;0),ｿ.鉱さい!F24,IF(U$19&gt;0,"0",0))</f>
        <v>0</v>
      </c>
      <c r="V9" s="507">
        <f>IF(OR(ﾀ.がれき類!F24&gt;0,ﾀ.がれき類!F24&lt;0),ﾀ.がれき類!F24,IF(V$19&gt;0,"0",0))</f>
        <v>183</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250</v>
      </c>
      <c r="AA9" s="509">
        <f>IF(SUM(G9:Z9)&gt;0,SUM(G9:Z9),IF(AA$19&gt;0,"0",0))</f>
        <v>3654.2</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1043.3</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333.3</v>
      </c>
      <c r="M14" s="513">
        <f>IF(OR(ｷ.紙くず!F29&gt;0,ｷ.紙くず!F29&lt;0),ｷ.紙くず!F29,IF(M$19&gt;0,"0",0))</f>
        <v>225.8</v>
      </c>
      <c r="N14" s="513">
        <f>IF(OR(ｸ.木くず!F29&gt;0,ｸ.木くず!F29&lt;0),ｸ.木くず!F29,IF(N$19&gt;0,"0",0))</f>
        <v>741.8</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93.2</v>
      </c>
      <c r="T14" s="513">
        <f>IF(OR(ｾ.ｶﾞﾗｽ･ｺﾝｸﾘ･陶磁器くず!F29&gt;0,ｾ.ｶﾞﾗｽ･ｺﾝｸﾘ･陶磁器くず!F29&lt;0),ｾ.ｶﾞﾗｽ･ｺﾝｸﾘ･陶磁器くず!F29,IF(T$19&gt;0,"0",0))</f>
        <v>783.8</v>
      </c>
      <c r="U14" s="513">
        <f>IF(OR(ｿ.鉱さい!F29&gt;0,ｿ.鉱さい!F29&lt;0),ｿ.鉱さい!F29,IF(U$19&gt;0,"0",0))</f>
        <v>0</v>
      </c>
      <c r="V14" s="513">
        <f>IF(OR(ﾀ.がれき類!F29&gt;0,ﾀ.がれき類!F29&lt;0),ﾀ.がれき類!F29,IF(V$19&gt;0,"0",0))</f>
        <v>183</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250</v>
      </c>
      <c r="AA14" s="515">
        <f t="shared" si="0"/>
        <v>3654.2</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78.599999999999994</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110.4</v>
      </c>
      <c r="M15" s="513">
        <f>IF(OR(ｷ.紙くず!F30&gt;0,ｷ.紙くず!F30&lt;0),ｷ.紙くず!F30,IF(M$19&gt;0,"0",0))</f>
        <v>121.3</v>
      </c>
      <c r="N15" s="513">
        <f>IF(OR(ｸ.木くず!F30&gt;0,ｸ.木くず!F30&lt;0),ｸ.木くず!F30,IF(N$19&gt;0,"0",0))</f>
        <v>286.89999999999998</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56.5</v>
      </c>
      <c r="T15" s="513">
        <f>IF(OR(ｾ.ｶﾞﾗｽ･ｺﾝｸﾘ･陶磁器くず!F30&gt;0,ｾ.ｶﾞﾗｽ･ｺﾝｸﾘ･陶磁器くず!F30&lt;0),ｾ.ｶﾞﾗｽ･ｺﾝｸﾘ･陶磁器くず!F30,IF(T$19&gt;0,"0",0))</f>
        <v>335.8</v>
      </c>
      <c r="U15" s="513">
        <f>IF(OR(ｿ.鉱さい!F30&gt;0,ｿ.鉱さい!F30&lt;0),ｿ.鉱さい!F30,IF(U$19&gt;0,"0",0))</f>
        <v>0</v>
      </c>
      <c r="V15" s="513">
        <f>IF(OR(ﾀ.がれき類!F30&gt;0,ﾀ.がれき類!F30&lt;0),ﾀ.がれき類!F30,IF(V$19&gt;0,"0",0))</f>
        <v>49.8</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231</v>
      </c>
      <c r="AA15" s="515">
        <f t="shared" si="0"/>
        <v>1270.3</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1043.3</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18.5</v>
      </c>
      <c r="M16" s="513">
        <f>IF(OR(ｷ.紙くず!F31&gt;0,ｷ.紙くず!F31&lt;0),ｷ.紙くず!F31,IF(M$19&gt;0,"0",0))</f>
        <v>51.1</v>
      </c>
      <c r="N16" s="513">
        <f>IF(OR(ｸ.木くず!F31&gt;0,ｸ.木くず!F31&lt;0),ｸ.木くず!F31,IF(N$19&gt;0,"0",0))</f>
        <v>32.6</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41.4</v>
      </c>
      <c r="T16" s="513">
        <f>IF(OR(ｾ.ｶﾞﾗｽ･ｺﾝｸﾘ･陶磁器くず!F31&gt;0,ｾ.ｶﾞﾗｽ･ｺﾝｸﾘ･陶磁器くず!F31&lt;0),ｾ.ｶﾞﾗｽ･ｺﾝｸﾘ･陶磁器くず!F31,IF(T$19&gt;0,"0",0))</f>
        <v>109.6</v>
      </c>
      <c r="U16" s="513">
        <f>IF(OR(ｿ.鉱さい!F31&gt;0,ｿ.鉱さい!F31&lt;0),ｿ.鉱さい!F31,IF(U$19&gt;0,"0",0))</f>
        <v>0</v>
      </c>
      <c r="V16" s="513">
        <f>IF(OR(ﾀ.がれき類!F31&gt;0,ﾀ.がれき類!F31&lt;0),ﾀ.がれき類!F31,IF(V$19&gt;0,"0",0))</f>
        <v>35.5</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1331.9999999999998</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1000</v>
      </c>
      <c r="I19" s="519">
        <f t="shared" si="1"/>
        <v>0</v>
      </c>
      <c r="J19" s="519">
        <f t="shared" si="1"/>
        <v>0</v>
      </c>
      <c r="K19" s="519">
        <f t="shared" si="1"/>
        <v>0</v>
      </c>
      <c r="L19" s="519">
        <f t="shared" si="1"/>
        <v>300</v>
      </c>
      <c r="M19" s="519">
        <f t="shared" si="1"/>
        <v>200</v>
      </c>
      <c r="N19" s="519">
        <f t="shared" si="1"/>
        <v>720</v>
      </c>
      <c r="O19" s="519">
        <f t="shared" si="1"/>
        <v>0</v>
      </c>
      <c r="P19" s="519">
        <f t="shared" si="1"/>
        <v>0</v>
      </c>
      <c r="Q19" s="519">
        <f t="shared" si="1"/>
        <v>0</v>
      </c>
      <c r="R19" s="519">
        <f t="shared" si="1"/>
        <v>0</v>
      </c>
      <c r="S19" s="519">
        <f t="shared" si="1"/>
        <v>90</v>
      </c>
      <c r="T19" s="519">
        <f t="shared" si="1"/>
        <v>760</v>
      </c>
      <c r="U19" s="519">
        <f t="shared" si="1"/>
        <v>0</v>
      </c>
      <c r="V19" s="519">
        <f t="shared" si="1"/>
        <v>170</v>
      </c>
      <c r="W19" s="519">
        <f t="shared" si="1"/>
        <v>0</v>
      </c>
      <c r="X19" s="519">
        <f t="shared" si="1"/>
        <v>0</v>
      </c>
      <c r="Y19" s="519">
        <f t="shared" si="1"/>
        <v>0</v>
      </c>
      <c r="Z19" s="520">
        <f t="shared" si="1"/>
        <v>245</v>
      </c>
      <c r="AA19" s="521">
        <f t="shared" ref="AA19:AA25" si="2">SUM(G19:Z19)</f>
        <v>3485</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1000</v>
      </c>
      <c r="I37" s="554">
        <f t="shared" si="8"/>
        <v>0</v>
      </c>
      <c r="J37" s="554">
        <f t="shared" si="8"/>
        <v>0</v>
      </c>
      <c r="K37" s="554">
        <f t="shared" si="8"/>
        <v>0</v>
      </c>
      <c r="L37" s="554">
        <f t="shared" si="8"/>
        <v>300</v>
      </c>
      <c r="M37" s="554">
        <f t="shared" si="8"/>
        <v>200</v>
      </c>
      <c r="N37" s="554">
        <f t="shared" si="8"/>
        <v>720</v>
      </c>
      <c r="O37" s="554">
        <f t="shared" si="8"/>
        <v>0</v>
      </c>
      <c r="P37" s="554">
        <f t="shared" si="8"/>
        <v>0</v>
      </c>
      <c r="Q37" s="554">
        <f t="shared" si="8"/>
        <v>0</v>
      </c>
      <c r="R37" s="554">
        <f t="shared" si="8"/>
        <v>0</v>
      </c>
      <c r="S37" s="554">
        <f t="shared" si="8"/>
        <v>90</v>
      </c>
      <c r="T37" s="554">
        <f t="shared" si="8"/>
        <v>760</v>
      </c>
      <c r="U37" s="554">
        <f t="shared" si="8"/>
        <v>0</v>
      </c>
      <c r="V37" s="554">
        <f t="shared" si="8"/>
        <v>170</v>
      </c>
      <c r="W37" s="554">
        <f t="shared" si="8"/>
        <v>0</v>
      </c>
      <c r="X37" s="554">
        <f t="shared" si="8"/>
        <v>0</v>
      </c>
      <c r="Y37" s="554">
        <f t="shared" si="8"/>
        <v>0</v>
      </c>
      <c r="Z37" s="555">
        <f t="shared" si="8"/>
        <v>245</v>
      </c>
      <c r="AA37" s="556">
        <f t="shared" si="4"/>
        <v>3485</v>
      </c>
    </row>
    <row r="38" spans="2:27" ht="24" customHeight="1" x14ac:dyDescent="0.15">
      <c r="B38" s="186"/>
      <c r="C38" s="939"/>
      <c r="D38" s="247"/>
      <c r="E38" s="245" t="s">
        <v>319</v>
      </c>
      <c r="F38" s="585"/>
      <c r="G38" s="545">
        <f t="shared" ref="G38:Z38" si="9">SUM(G39:G41)</f>
        <v>0</v>
      </c>
      <c r="H38" s="545">
        <f t="shared" si="9"/>
        <v>1000</v>
      </c>
      <c r="I38" s="545">
        <f t="shared" si="9"/>
        <v>0</v>
      </c>
      <c r="J38" s="545">
        <f t="shared" si="9"/>
        <v>0</v>
      </c>
      <c r="K38" s="545">
        <f t="shared" si="9"/>
        <v>0</v>
      </c>
      <c r="L38" s="545">
        <f t="shared" si="9"/>
        <v>20</v>
      </c>
      <c r="M38" s="545">
        <f t="shared" si="9"/>
        <v>60</v>
      </c>
      <c r="N38" s="545">
        <f t="shared" si="9"/>
        <v>40</v>
      </c>
      <c r="O38" s="545">
        <f t="shared" si="9"/>
        <v>0</v>
      </c>
      <c r="P38" s="545">
        <f t="shared" si="9"/>
        <v>0</v>
      </c>
      <c r="Q38" s="545">
        <f t="shared" si="9"/>
        <v>0</v>
      </c>
      <c r="R38" s="545">
        <f t="shared" si="9"/>
        <v>0</v>
      </c>
      <c r="S38" s="545">
        <f t="shared" si="9"/>
        <v>45</v>
      </c>
      <c r="T38" s="545">
        <f t="shared" si="9"/>
        <v>120</v>
      </c>
      <c r="U38" s="545">
        <f t="shared" si="9"/>
        <v>0</v>
      </c>
      <c r="V38" s="545">
        <f t="shared" si="9"/>
        <v>40</v>
      </c>
      <c r="W38" s="545">
        <f t="shared" si="9"/>
        <v>0</v>
      </c>
      <c r="X38" s="545">
        <f t="shared" si="9"/>
        <v>0</v>
      </c>
      <c r="Y38" s="545">
        <f t="shared" si="9"/>
        <v>0</v>
      </c>
      <c r="Z38" s="546">
        <f t="shared" si="9"/>
        <v>10</v>
      </c>
      <c r="AA38" s="547">
        <f t="shared" si="4"/>
        <v>1335</v>
      </c>
    </row>
    <row r="39" spans="2:27" ht="24" customHeight="1" x14ac:dyDescent="0.15">
      <c r="B39" s="186"/>
      <c r="C39" s="939"/>
      <c r="D39" s="248"/>
      <c r="E39" s="243"/>
      <c r="F39" s="241" t="s">
        <v>233</v>
      </c>
      <c r="G39" s="548">
        <f>+ｱ.燃え殻!$Z$28</f>
        <v>0</v>
      </c>
      <c r="H39" s="548">
        <f>+ｲ.汚泥!$Z$28</f>
        <v>1000</v>
      </c>
      <c r="I39" s="548">
        <f>+ｳ.廃油!$Z$28</f>
        <v>0</v>
      </c>
      <c r="J39" s="548">
        <f>+ｴ.廃酸!$Z$28</f>
        <v>0</v>
      </c>
      <c r="K39" s="548">
        <f>+ｵ.廃ｱﾙｶﾘ!$Z$28</f>
        <v>0</v>
      </c>
      <c r="L39" s="548">
        <f>+ｶ.廃ﾌﾟﾗ類!$Z$28</f>
        <v>20</v>
      </c>
      <c r="M39" s="548">
        <f>+ｷ.紙くず!$Z$28</f>
        <v>60</v>
      </c>
      <c r="N39" s="548">
        <f>+ｸ.木くず!$Z$28</f>
        <v>40</v>
      </c>
      <c r="O39" s="548">
        <f>+ｹ.繊維くず!$Z$28</f>
        <v>0</v>
      </c>
      <c r="P39" s="548">
        <f>+ｺ.動植物性残さ!$Z$28</f>
        <v>0</v>
      </c>
      <c r="Q39" s="548">
        <f>+ｻ.動物系固形不要物!$Z$28</f>
        <v>0</v>
      </c>
      <c r="R39" s="548">
        <f>+ｼ.ｺﾞﾑくず!$Z$28</f>
        <v>0</v>
      </c>
      <c r="S39" s="548">
        <f>+ｽ.金属くず!$Z$28</f>
        <v>45</v>
      </c>
      <c r="T39" s="548">
        <f>+ｾ.ｶﾞﾗｽ･ｺﾝｸﾘ･陶磁器くず!$Z$28</f>
        <v>120</v>
      </c>
      <c r="U39" s="548">
        <f>+ｿ.鉱さい!$Z$28</f>
        <v>0</v>
      </c>
      <c r="V39" s="548">
        <f>+ﾀ.がれき類!$Z$28</f>
        <v>40</v>
      </c>
      <c r="W39" s="548">
        <f>+ﾁ.動物のふん尿!$Z$28</f>
        <v>0</v>
      </c>
      <c r="X39" s="548">
        <f>+ﾂ.動物の死体!$Z$28</f>
        <v>0</v>
      </c>
      <c r="Y39" s="548">
        <f>+ﾃ.ばいじん!$Z$28</f>
        <v>0</v>
      </c>
      <c r="Z39" s="549">
        <f>+ﾄ.混合廃棄物その他!$Z$28</f>
        <v>10</v>
      </c>
      <c r="AA39" s="550">
        <f t="shared" si="4"/>
        <v>1335</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280</v>
      </c>
      <c r="M42" s="551">
        <f>+ｷ.紙くず!$Q$33</f>
        <v>140</v>
      </c>
      <c r="N42" s="551">
        <f>+ｸ.木くず!$Q$33</f>
        <v>680</v>
      </c>
      <c r="O42" s="551">
        <f>+ｹ.繊維くず!$Q$33</f>
        <v>0</v>
      </c>
      <c r="P42" s="551">
        <f>+ｺ.動植物性残さ!$Q$33</f>
        <v>0</v>
      </c>
      <c r="Q42" s="551">
        <f>+ｻ.動物系固形不要物!$Q$33</f>
        <v>0</v>
      </c>
      <c r="R42" s="551">
        <f>+ｼ.ｺﾞﾑくず!$Q$33</f>
        <v>0</v>
      </c>
      <c r="S42" s="551">
        <f>+ｽ.金属くず!$Q$33</f>
        <v>45</v>
      </c>
      <c r="T42" s="551">
        <f>+ｾ.ｶﾞﾗｽ･ｺﾝｸﾘ･陶磁器くず!$Q$33</f>
        <v>640</v>
      </c>
      <c r="U42" s="551">
        <f>+ｿ.鉱さい!$Q$33</f>
        <v>0</v>
      </c>
      <c r="V42" s="551">
        <f>+ﾀ.がれき類!$Q$33</f>
        <v>130</v>
      </c>
      <c r="W42" s="551">
        <f>+ﾁ.動物のふん尿!$Q$33</f>
        <v>0</v>
      </c>
      <c r="X42" s="551">
        <f>+ﾂ.動物の死体!$Q$33</f>
        <v>0</v>
      </c>
      <c r="Y42" s="551">
        <f>+ﾃ.ばいじん!$Q$33</f>
        <v>0</v>
      </c>
      <c r="Z42" s="552">
        <f>+ﾄ.混合廃棄物その他!$Q$33</f>
        <v>235</v>
      </c>
      <c r="AA42" s="553">
        <f>SUM(G42:Z42)</f>
        <v>2150</v>
      </c>
    </row>
    <row r="43" spans="2:27" ht="24" customHeight="1" x14ac:dyDescent="0.15">
      <c r="B43" s="186"/>
      <c r="C43" s="142" t="s">
        <v>235</v>
      </c>
      <c r="D43" s="958" t="s">
        <v>349</v>
      </c>
      <c r="E43" s="958"/>
      <c r="F43" s="959"/>
      <c r="G43" s="557">
        <f>+ｱ.燃え殻!$AK$27</f>
        <v>0</v>
      </c>
      <c r="H43" s="557">
        <f>+ｲ.汚泥!$AK$27</f>
        <v>1000</v>
      </c>
      <c r="I43" s="557">
        <f>+ｳ.廃油!$AK$27</f>
        <v>0</v>
      </c>
      <c r="J43" s="557">
        <f>+ｴ.廃酸!$AK$27</f>
        <v>0</v>
      </c>
      <c r="K43" s="557">
        <f>+ｵ.廃ｱﾙｶﾘ!$AK$27</f>
        <v>0</v>
      </c>
      <c r="L43" s="557">
        <f>+ｶ.廃ﾌﾟﾗ類!$AK$27</f>
        <v>300</v>
      </c>
      <c r="M43" s="557">
        <f>+ｷ.紙くず!$AK$27</f>
        <v>200</v>
      </c>
      <c r="N43" s="557">
        <f>+ｸ.木くず!$AK$27</f>
        <v>720</v>
      </c>
      <c r="O43" s="557">
        <f>+ｹ.繊維くず!$AK$27</f>
        <v>0</v>
      </c>
      <c r="P43" s="557">
        <f>+ｺ.動植物性残さ!$AK$27</f>
        <v>0</v>
      </c>
      <c r="Q43" s="557">
        <f>+ｻ.動物系固形不要物!$AK$27</f>
        <v>0</v>
      </c>
      <c r="R43" s="557">
        <f>+ｼ.ｺﾞﾑくず!$AK$27</f>
        <v>0</v>
      </c>
      <c r="S43" s="557">
        <f>+ｽ.金属くず!$AK$27</f>
        <v>90</v>
      </c>
      <c r="T43" s="557">
        <f>+ｾ.ｶﾞﾗｽ･ｺﾝｸﾘ･陶磁器くず!$AK$27</f>
        <v>760</v>
      </c>
      <c r="U43" s="557">
        <f>+ｿ.鉱さい!$AK$27</f>
        <v>0</v>
      </c>
      <c r="V43" s="557">
        <f>+ﾀ.がれき類!$AK$27</f>
        <v>170</v>
      </c>
      <c r="W43" s="557">
        <f>+ﾁ.動物のふん尿!$AK$27</f>
        <v>0</v>
      </c>
      <c r="X43" s="557">
        <f>+ﾂ.動物の死体!$AK$27</f>
        <v>0</v>
      </c>
      <c r="Y43" s="557">
        <f>+ﾃ.ばいじん!$AK$27</f>
        <v>0</v>
      </c>
      <c r="Z43" s="558">
        <f>+ﾄ.混合廃棄物その他!$AK$27</f>
        <v>245</v>
      </c>
      <c r="AA43" s="559">
        <f t="shared" si="4"/>
        <v>3485</v>
      </c>
    </row>
    <row r="44" spans="2:27" ht="24" customHeight="1" x14ac:dyDescent="0.15">
      <c r="B44" s="186"/>
      <c r="C44" s="193"/>
      <c r="D44" s="191" t="s">
        <v>188</v>
      </c>
      <c r="E44" s="941" t="s">
        <v>236</v>
      </c>
      <c r="F44" s="942"/>
      <c r="G44" s="560">
        <f>+ｱ.燃え殻!$AK$30</f>
        <v>0</v>
      </c>
      <c r="H44" s="560">
        <f>+ｲ.汚泥!$AK$30</f>
        <v>80</v>
      </c>
      <c r="I44" s="560">
        <f>+ｳ.廃油!$AK$30</f>
        <v>0</v>
      </c>
      <c r="J44" s="560">
        <f>+ｴ.廃酸!$AK$30</f>
        <v>0</v>
      </c>
      <c r="K44" s="560">
        <f>+ｵ.廃ｱﾙｶﾘ!$AK$30</f>
        <v>0</v>
      </c>
      <c r="L44" s="560">
        <f>+ｶ.廃ﾌﾟﾗ類!$AK$30</f>
        <v>120</v>
      </c>
      <c r="M44" s="560">
        <f>+ｷ.紙くず!$AK$30</f>
        <v>130</v>
      </c>
      <c r="N44" s="560">
        <f>+ｸ.木くず!$AK$30</f>
        <v>300</v>
      </c>
      <c r="O44" s="560">
        <f>+ｹ.繊維くず!$AK$30</f>
        <v>0</v>
      </c>
      <c r="P44" s="560">
        <f>+ｺ.動植物性残さ!$AK$30</f>
        <v>0</v>
      </c>
      <c r="Q44" s="560">
        <f>+ｻ.動物系固形不要物!$AK$30</f>
        <v>0</v>
      </c>
      <c r="R44" s="560">
        <f>+ｼ.ｺﾞﾑくず!$AK$30</f>
        <v>0</v>
      </c>
      <c r="S44" s="560">
        <f>+ｽ.金属くず!$AK$30</f>
        <v>60</v>
      </c>
      <c r="T44" s="560">
        <f>+ｾ.ｶﾞﾗｽ･ｺﾝｸﾘ･陶磁器くず!$AK$30</f>
        <v>350</v>
      </c>
      <c r="U44" s="560">
        <f>+ｿ.鉱さい!$AK$30</f>
        <v>0</v>
      </c>
      <c r="V44" s="560">
        <f>+ﾀ.がれき類!$AK$30</f>
        <v>50</v>
      </c>
      <c r="W44" s="560">
        <f>+ﾁ.動物のふん尿!$AK$30</f>
        <v>0</v>
      </c>
      <c r="X44" s="560">
        <f>+ﾂ.動物の死体!$AK$30</f>
        <v>0</v>
      </c>
      <c r="Y44" s="560">
        <f>+ﾃ.ばいじん!$AK$30</f>
        <v>0</v>
      </c>
      <c r="Z44" s="561">
        <f>+ﾄ.混合廃棄物その他!$AK$30</f>
        <v>240</v>
      </c>
      <c r="AA44" s="562">
        <f t="shared" si="4"/>
        <v>1330</v>
      </c>
    </row>
    <row r="45" spans="2:27" ht="24" customHeight="1" x14ac:dyDescent="0.15">
      <c r="B45" s="186"/>
      <c r="C45" s="193"/>
      <c r="D45" s="584" t="s">
        <v>190</v>
      </c>
      <c r="E45" s="968" t="s">
        <v>237</v>
      </c>
      <c r="F45" s="969"/>
      <c r="G45" s="563">
        <f>+ｱ.燃え殻!$AR$24</f>
        <v>0</v>
      </c>
      <c r="H45" s="563">
        <f>+ｲ.汚泥!$AR$24</f>
        <v>1000</v>
      </c>
      <c r="I45" s="563">
        <f>+ｳ.廃油!$AR$24</f>
        <v>0</v>
      </c>
      <c r="J45" s="563">
        <f>+ｴ.廃酸!$AR$24</f>
        <v>0</v>
      </c>
      <c r="K45" s="563">
        <f>+ｵ.廃ｱﾙｶﾘ!$AR$24</f>
        <v>0</v>
      </c>
      <c r="L45" s="563">
        <f>+ｶ.廃ﾌﾟﾗ類!$AR$24</f>
        <v>20</v>
      </c>
      <c r="M45" s="563">
        <f>+ｷ.紙くず!$AR$24</f>
        <v>60</v>
      </c>
      <c r="N45" s="563">
        <f>+ｸ.木くず!$AR$24</f>
        <v>40</v>
      </c>
      <c r="O45" s="563">
        <f>+ｹ.繊維くず!$AR$24</f>
        <v>0</v>
      </c>
      <c r="P45" s="563">
        <f>+ｺ.動植物性残さ!$AR$24</f>
        <v>0</v>
      </c>
      <c r="Q45" s="563">
        <f>+ｻ.動物系固形不要物!$AR$24</f>
        <v>0</v>
      </c>
      <c r="R45" s="563">
        <f>+ｼ.ｺﾞﾑくず!$AR$24</f>
        <v>0</v>
      </c>
      <c r="S45" s="563">
        <f>+ｽ.金属くず!$AR$24</f>
        <v>45</v>
      </c>
      <c r="T45" s="563">
        <f>+ｾ.ｶﾞﾗｽ･ｺﾝｸﾘ･陶磁器くず!$AR$24</f>
        <v>120</v>
      </c>
      <c r="U45" s="563">
        <f>+ｿ.鉱さい!$AR$24</f>
        <v>0</v>
      </c>
      <c r="V45" s="563">
        <f>+ﾀ.がれき類!$AR$24</f>
        <v>40</v>
      </c>
      <c r="W45" s="563">
        <f>+ﾁ.動物のふん尿!$AR$24</f>
        <v>0</v>
      </c>
      <c r="X45" s="563">
        <f>+ﾂ.動物の死体!$AR$24</f>
        <v>0</v>
      </c>
      <c r="Y45" s="563">
        <f>+ﾃ.ばいじん!$AR$24</f>
        <v>0</v>
      </c>
      <c r="Z45" s="564">
        <f>+ﾄ.混合廃棄物その他!$AR$24</f>
        <v>10</v>
      </c>
      <c r="AA45" s="565">
        <f t="shared" si="4"/>
        <v>1335</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2043.3</v>
      </c>
      <c r="I55" s="634">
        <f t="shared" si="10"/>
        <v>0</v>
      </c>
      <c r="J55" s="634">
        <f t="shared" si="10"/>
        <v>0</v>
      </c>
      <c r="K55" s="634">
        <f t="shared" si="10"/>
        <v>0</v>
      </c>
      <c r="L55" s="634">
        <f t="shared" si="10"/>
        <v>633.29999999999995</v>
      </c>
      <c r="M55" s="634">
        <f t="shared" si="10"/>
        <v>425.8</v>
      </c>
      <c r="N55" s="634">
        <f t="shared" si="10"/>
        <v>1461.8</v>
      </c>
      <c r="O55" s="634">
        <f t="shared" si="10"/>
        <v>0</v>
      </c>
      <c r="P55" s="634">
        <f t="shared" si="10"/>
        <v>0</v>
      </c>
      <c r="Q55" s="634">
        <f t="shared" si="10"/>
        <v>0</v>
      </c>
      <c r="R55" s="634">
        <f t="shared" si="10"/>
        <v>0</v>
      </c>
      <c r="S55" s="634">
        <f t="shared" si="10"/>
        <v>183.2</v>
      </c>
      <c r="T55" s="634">
        <f t="shared" si="10"/>
        <v>1543.8</v>
      </c>
      <c r="U55" s="634">
        <f t="shared" si="10"/>
        <v>0</v>
      </c>
      <c r="V55" s="634">
        <f t="shared" si="10"/>
        <v>353</v>
      </c>
      <c r="W55" s="634">
        <f t="shared" si="10"/>
        <v>0</v>
      </c>
      <c r="X55" s="634">
        <f t="shared" si="10"/>
        <v>0</v>
      </c>
      <c r="Y55" s="634">
        <f t="shared" si="10"/>
        <v>0</v>
      </c>
      <c r="Z55" s="634">
        <f t="shared" si="10"/>
        <v>495</v>
      </c>
      <c r="AA55" s="633">
        <f>+AA9+AA19+AA20</f>
        <v>7139.2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  年   6 月   18 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東京都中野区中野4-10-2
中野セントラルパーク サウス 15F</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株式会社オープンハウス・アーキテクト 長井 光夫</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03-6627-0200</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株式会社オープンハウス・アーキテクト　神奈川第一施工グループ・神奈川第二施工グループ・OHD神奈川施工G・コンストラクト事業部・共同施工G</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3926</v>
      </c>
      <c r="Q25" s="989"/>
      <c r="R25" s="989"/>
      <c r="S25" s="989"/>
      <c r="T25" s="989"/>
      <c r="U25" s="990"/>
    </row>
    <row r="26" spans="1:22" ht="26.25" customHeight="1" x14ac:dyDescent="0.15">
      <c r="C26" s="1002" t="s">
        <v>11</v>
      </c>
      <c r="D26" s="1003"/>
      <c r="E26" s="1004"/>
      <c r="F26" s="1021" t="str">
        <f>+表紙!F50</f>
        <v>東京都中野区・神奈川県横浜市・厚木市</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総合建設業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1,042億円（2024年9月期）</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t="str">
        <f>IF(+表紙!F61="","",+表紙!F61)</f>
        <v>951名</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8</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3654.2</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・現場分別　　　　　　　　　　　　　　　　　　　　　　　　　　　　　　　　　　　　　　　　　　　　　　　　　　　　　　　　　　　　
・発注数量の精度向上により産廃発生量の削減　　　　　　　　　　　　　　　　　　　　　　　　　　　　　　　　　　　　　
・構造体フルプレカット化を採用し、産廃発生量を抑制</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8</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3485</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・現場分別　　　　　　　　　　　　　　　　　　　　　　　　　　　　　　　　　　　　　　　　　　　　　　　　　　　　　　　　　　　　
・発注数量の精度向上により産廃発生量の削減　　　　　　　　　　　　　　　　　　　　　　　　　　　　　　　　　　　　　
・構造体フルプレカット化を採用し、産廃発生量を抑制</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石膏ボード、ダンボール、木くず、廃プラスチック、金属くず、ガラス　　　　　　　　　　　　　　　　　　　　　　　　　　　　　　　　　　　　　　　　　・出来る限り混合を減らすことを指示</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石膏ボード、ダンボール、木くず、廃プラスチック、金属くず、ガラス　　　　　　　　　　　　　　　　　　　　　　　　　　　　　　　　　　　　　　　　　・出来る限り混合を減らすことを指示</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3654.2</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1270.3</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1331.9999999999998</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・現場分別　　　　　　　　　　　　　　　　　　　　　　　　　　　　　　　　　　　　　　　　　　　　　　　　　　　　　　　　　　　　
・発注数量の精度向上により産廃発生量の削減　　　　　　　　　　　　　　　　　　　　　　　　　　　　　　　　　　　　　
・構造体フルプレカット化を採用し、産廃発生量を抑制</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3485</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1330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1335</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・新規に契約する処理業者は優良認定業者を優先的に選定する。　　　　　　　　　　　　　　　　　　　　　　　　　　　　　　　　・委託契約先処理施設の現地確認を年に１回以上実施する。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J35" sqref="J3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1000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1043.3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1000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1000</v>
      </c>
      <c r="P27" s="863"/>
      <c r="Q27" s="863"/>
      <c r="R27" s="863"/>
      <c r="S27" s="59" t="s">
        <v>38</v>
      </c>
      <c r="T27" s="80"/>
      <c r="U27" s="80"/>
      <c r="X27" s="78" t="s">
        <v>39</v>
      </c>
      <c r="Y27" s="81"/>
      <c r="AG27" s="68"/>
      <c r="AH27" s="68"/>
      <c r="AI27" s="68"/>
      <c r="AJ27" s="68"/>
      <c r="AK27" s="905">
        <f>+AG18+O27</f>
        <v>1000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1043.3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78.599999999999994</v>
      </c>
      <c r="G30" s="875"/>
      <c r="H30" s="234" t="s">
        <v>198</v>
      </c>
      <c r="L30" s="872"/>
      <c r="O30" s="71"/>
      <c r="Q30" s="862">
        <f>+ROUND(Z28,1)+ROUND(Z29,1)+ROUND(Z30,1)</f>
        <v>1000</v>
      </c>
      <c r="R30" s="863"/>
      <c r="S30" s="863"/>
      <c r="T30" s="863"/>
      <c r="U30" s="59" t="s">
        <v>16</v>
      </c>
      <c r="X30" s="860" t="s">
        <v>186</v>
      </c>
      <c r="Y30" s="861"/>
      <c r="Z30" s="853"/>
      <c r="AA30" s="854"/>
      <c r="AB30" s="854"/>
      <c r="AC30" s="854"/>
      <c r="AD30" s="854"/>
      <c r="AE30" s="59" t="s">
        <v>13</v>
      </c>
      <c r="AK30" s="814">
        <v>80</v>
      </c>
      <c r="AL30" s="815"/>
      <c r="AM30" s="815"/>
      <c r="AN30" s="815"/>
      <c r="AO30" s="67" t="s">
        <v>13</v>
      </c>
      <c r="AR30" s="921"/>
      <c r="AS30" s="918"/>
      <c r="AT30" s="918"/>
      <c r="AU30" s="919"/>
    </row>
    <row r="31" spans="2:48" ht="27" customHeight="1" thickTop="1" thickBot="1" x14ac:dyDescent="0.2">
      <c r="B31" s="888" t="s">
        <v>375</v>
      </c>
      <c r="C31" s="839"/>
      <c r="D31" s="839"/>
      <c r="E31" s="840"/>
      <c r="F31" s="874">
        <v>1043.3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election activeCell="F29" sqref="F29:G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AO30" sqref="AO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333.3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300</v>
      </c>
      <c r="P27" s="863"/>
      <c r="Q27" s="863"/>
      <c r="R27" s="863"/>
      <c r="S27" s="59" t="s">
        <v>38</v>
      </c>
      <c r="T27" s="80"/>
      <c r="U27" s="80"/>
      <c r="X27" s="78" t="s">
        <v>39</v>
      </c>
      <c r="Y27" s="81"/>
      <c r="AG27" s="68"/>
      <c r="AH27" s="68"/>
      <c r="AI27" s="68"/>
      <c r="AJ27" s="68"/>
      <c r="AK27" s="905">
        <f>+AG18+O27</f>
        <v>300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333.3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110.4</v>
      </c>
      <c r="G30" s="875"/>
      <c r="H30" s="234" t="s">
        <v>198</v>
      </c>
      <c r="L30" s="872"/>
      <c r="O30" s="71"/>
      <c r="Q30" s="862">
        <f>+ROUND(Z28,1)+ROUND(Z29,1)+ROUND(Z30,1)</f>
        <v>20</v>
      </c>
      <c r="R30" s="863"/>
      <c r="S30" s="863"/>
      <c r="T30" s="863"/>
      <c r="U30" s="59" t="s">
        <v>16</v>
      </c>
      <c r="X30" s="860" t="s">
        <v>186</v>
      </c>
      <c r="Y30" s="861"/>
      <c r="Z30" s="853"/>
      <c r="AA30" s="854"/>
      <c r="AB30" s="854"/>
      <c r="AC30" s="854"/>
      <c r="AD30" s="854"/>
      <c r="AE30" s="59" t="s">
        <v>13</v>
      </c>
      <c r="AK30" s="814">
        <v>120</v>
      </c>
      <c r="AL30" s="815"/>
      <c r="AM30" s="815"/>
      <c r="AN30" s="815"/>
      <c r="AO30" s="67" t="s">
        <v>13</v>
      </c>
      <c r="AR30" s="921"/>
      <c r="AS30" s="918"/>
      <c r="AT30" s="918"/>
      <c r="AU30" s="919"/>
    </row>
    <row r="31" spans="2:48" ht="27" customHeight="1" thickTop="1" thickBot="1" x14ac:dyDescent="0.2">
      <c r="B31" s="888" t="s">
        <v>375</v>
      </c>
      <c r="C31" s="839"/>
      <c r="D31" s="839"/>
      <c r="E31" s="840"/>
      <c r="F31" s="874">
        <v>18.5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280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AO30" sqref="AO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225.8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60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200</v>
      </c>
      <c r="P27" s="863"/>
      <c r="Q27" s="863"/>
      <c r="R27" s="863"/>
      <c r="S27" s="59" t="s">
        <v>38</v>
      </c>
      <c r="T27" s="80"/>
      <c r="U27" s="80"/>
      <c r="X27" s="78" t="s">
        <v>39</v>
      </c>
      <c r="Y27" s="81"/>
      <c r="AG27" s="68"/>
      <c r="AH27" s="68"/>
      <c r="AI27" s="68"/>
      <c r="AJ27" s="68"/>
      <c r="AK27" s="905">
        <f>+AG18+O27</f>
        <v>200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60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225.8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121.3</v>
      </c>
      <c r="G30" s="875"/>
      <c r="H30" s="234" t="s">
        <v>198</v>
      </c>
      <c r="L30" s="872"/>
      <c r="O30" s="71"/>
      <c r="Q30" s="862">
        <f>+ROUND(Z28,1)+ROUND(Z29,1)+ROUND(Z30,1)</f>
        <v>60</v>
      </c>
      <c r="R30" s="863"/>
      <c r="S30" s="863"/>
      <c r="T30" s="863"/>
      <c r="U30" s="59" t="s">
        <v>16</v>
      </c>
      <c r="X30" s="860" t="s">
        <v>186</v>
      </c>
      <c r="Y30" s="861"/>
      <c r="Z30" s="853"/>
      <c r="AA30" s="854"/>
      <c r="AB30" s="854"/>
      <c r="AC30" s="854"/>
      <c r="AD30" s="854"/>
      <c r="AE30" s="59" t="s">
        <v>13</v>
      </c>
      <c r="AK30" s="814">
        <v>130</v>
      </c>
      <c r="AL30" s="815"/>
      <c r="AM30" s="815"/>
      <c r="AN30" s="815"/>
      <c r="AO30" s="67" t="s">
        <v>13</v>
      </c>
      <c r="AR30" s="921"/>
      <c r="AS30" s="918"/>
      <c r="AT30" s="918"/>
      <c r="AU30" s="919"/>
    </row>
    <row r="31" spans="2:48" ht="27" customHeight="1" thickTop="1" thickBot="1" x14ac:dyDescent="0.2">
      <c r="B31" s="888" t="s">
        <v>375</v>
      </c>
      <c r="C31" s="839"/>
      <c r="D31" s="839"/>
      <c r="E31" s="840"/>
      <c r="F31" s="874">
        <v>51.1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140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AI29" sqref="AI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株式会社オープンハウス・アーキテクト　神奈川第一施工グループ・神奈川第二施工グループ・OHD神奈川施工G・コンストラクト事業部・共同施工G</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720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741.8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720</v>
      </c>
      <c r="P27" s="863"/>
      <c r="Q27" s="863"/>
      <c r="R27" s="863"/>
      <c r="S27" s="59" t="s">
        <v>38</v>
      </c>
      <c r="T27" s="80"/>
      <c r="U27" s="80"/>
      <c r="X27" s="78" t="s">
        <v>39</v>
      </c>
      <c r="Y27" s="81"/>
      <c r="AG27" s="68"/>
      <c r="AH27" s="68"/>
      <c r="AI27" s="68"/>
      <c r="AJ27" s="68"/>
      <c r="AK27" s="905">
        <f>+AG18+O27</f>
        <v>720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741.8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286.89999999999998</v>
      </c>
      <c r="G30" s="875"/>
      <c r="H30" s="234" t="s">
        <v>198</v>
      </c>
      <c r="L30" s="872"/>
      <c r="O30" s="71"/>
      <c r="Q30" s="862">
        <f>+ROUND(Z28,1)+ROUND(Z29,1)+ROUND(Z30,1)</f>
        <v>40</v>
      </c>
      <c r="R30" s="863"/>
      <c r="S30" s="863"/>
      <c r="T30" s="863"/>
      <c r="U30" s="59" t="s">
        <v>16</v>
      </c>
      <c r="X30" s="860" t="s">
        <v>186</v>
      </c>
      <c r="Y30" s="861"/>
      <c r="Z30" s="853"/>
      <c r="AA30" s="854"/>
      <c r="AB30" s="854"/>
      <c r="AC30" s="854"/>
      <c r="AD30" s="854"/>
      <c r="AE30" s="59" t="s">
        <v>13</v>
      </c>
      <c r="AK30" s="814">
        <v>300</v>
      </c>
      <c r="AL30" s="815"/>
      <c r="AM30" s="815"/>
      <c r="AN30" s="815"/>
      <c r="AO30" s="67" t="s">
        <v>13</v>
      </c>
      <c r="AR30" s="921"/>
      <c r="AS30" s="918"/>
      <c r="AT30" s="918"/>
      <c r="AU30" s="919"/>
    </row>
    <row r="31" spans="2:48" ht="27" customHeight="1" thickTop="1" thickBot="1" x14ac:dyDescent="0.2">
      <c r="B31" s="888" t="s">
        <v>375</v>
      </c>
      <c r="C31" s="839"/>
      <c r="D31" s="839"/>
      <c r="E31" s="840"/>
      <c r="F31" s="874">
        <v>32.6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680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2025-06-26T01:28:05Z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