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ACF5E663-503F-42B0-A5FB-4812C7C49B0F}" xr6:coauthVersionLast="47" xr6:coauthVersionMax="47" xr10:uidLastSave="{00000000-0000-0000-0000-000000000000}"/>
  <bookViews>
    <workbookView xWindow="20385" yWindow="-4140" windowWidth="19410" windowHeight="20985"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<sst xmlns="http://schemas.openxmlformats.org/spreadsheetml/2006/main" count="3303" uniqueCount="475">
  <si>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</si>
  <si>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</si>
  <si>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</si>
  <si>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</si>
  <si>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</si>
  <si>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</si>
  <si>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</si>
  <si>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</si>
  <si>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</si>
  <si>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</si>
  <si>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</si>
  <si>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</si>
  <si>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</si>
  <si>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</si>
  <si>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</si>
  <si>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</si>
  <si>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</si>
  <si>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</si>
  <si>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</si>
  <si>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</si>
  <si>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</si>
  <si>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</si>
  <si>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</si>
  <si>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</si>
  <si>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</si>
  <si>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</si>
  <si>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</si>
  <si>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</si>
  <si>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</si>
  <si>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</si>
  <si>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</si>
  <si>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</si>
  <si>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</si>
  <si>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</si>
  <si>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</si>
  <si>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</si>
  <si>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</si>
  <si>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</si>
  <si>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</si>
  <si>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</si>
  <si>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</si>
  <si>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</si>
  <si>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</si>
  <si>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</si>
  <si>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</si>
  <si>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</si>
  <si>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</si>
  <si>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</si>
  <si>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</si>
  <si>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</si>
  <si>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</si>
  <si>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</si>
  <si>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</si>
  <si>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</si>
  <si>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</si>
  <si>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</si>
  <si>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</si>
  <si>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</si>
  <si>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</si>
  <si>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</si>
  <si>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</si>
  <si>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</si>
  <si>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</si>
  <si>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</si>
  <si>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</si>
  <si>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</si>
  <si>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</si>
  <si>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</si>
  <si>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</si>
  <si>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</si>
  <si>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</si>
  <si>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</si>
  <si>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</si>
  <si>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</si>
  <si>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</si>
  <si>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</si>
  <si>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</si>
  <si>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</si>
  <si>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</si>
  <si>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</si>
  <si>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</si>
  <si>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</si>
  <si>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</si>
  <si>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</si>
  <si>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</si>
  <si>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</si>
  <si>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</si>
  <si>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</si>
  <si>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</si>
  <si>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</si>
  <si>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</si>
  <si>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</si>
  <si>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</si>
  <si>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</si>
  <si>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</si>
  <si>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</si>
  <si>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</si>
  <si>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</si>
  <si>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</si>
  <si>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</si>
  <si>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</si>
  <si>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</si>
  <si>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</si>
  <si>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</si>
  <si>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</si>
  <si>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</si>
  <si>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</si>
  <si>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</si>
  <si>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</si>
  <si>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</si>
  <si>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</si>
  <si>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</si>
  <si>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</si>
  <si>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</si>
  <si>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</si>
  <si>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</si>
  <si>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</si>
  <si>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</si>
  <si>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</si>
  <si>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</si>
  <si>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</si>
  <si>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</si>
  <si>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</si>
  <si>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</si>
  <si>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</si>
  <si>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</si>
  <si>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</si>
  <si>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</si>
  <si>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</si>
  <si>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</si>
  <si>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</si>
  <si>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</si>
  <si>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</si>
  <si>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</si>
  <si>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</si>
  <si>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</si>
  <si>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</si>
  <si>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</si>
  <si>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</si>
  <si>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</si>
  <si>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</si>
  <si>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</si>
  <si>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</si>
  <si>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</si>
  <si>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</si>
  <si>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</si>
  <si>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</si>
  <si>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</si>
  <si>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</si>
  <si>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</si>
  <si>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</si>
  <si>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</si>
  <si>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</si>
  <si>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</si>
  <si>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</si>
  <si>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</si>
  <si>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</si>
  <si>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</si>
  <si>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</si>
  <si>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</si>
  <si>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</si>
  <si>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</si>
  <si>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</si>
  <si>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</si>
  <si>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</si>
  <si>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</si>
  <si>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</si>
  <si>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</si>
  <si>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</si>
  <si>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</si>
  <si>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</si>
  <si>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</si>
  <si>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</si>
  <si>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</si>
  <si>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</si>
  <si>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</si>
  <si>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</si>
  <si>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</si>
  <si>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</si>
  <si>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</si>
  <si>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</si>
  <si>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</si>
  <si>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</si>
  <si>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</si>
  <si>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</si>
  <si>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</si>
  <si>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</si>
  <si>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</si>
  <si>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</si>
  <si>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</si>
  <si>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</si>
  <si>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</si>
  <si>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</si>
  <si>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</si>
  <si>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</si>
  <si>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</si>
  <si>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</si>
  <si>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</si>
  <si>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</si>
  <si>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</si>
  <si>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</si>
  <si>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</si>
  <si>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</si>
  <si>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</si>
  <si>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</si>
  <si>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</si>
  <si>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</si>
  <si>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</si>
  <si>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</si>
  <si>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</si>
  <si>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</si>
  <si>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</si>
  <si>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</si>
  <si>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</si>
  <si>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</si>
  <si>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</si>
  <si>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</si>
  <si>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</si>
  <si>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</si>
  <si>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</si>
  <si>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</si>
  <si>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</si>
  <si>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</si>
  <si>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</si>
  <si>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</si>
  <si>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</si>
  <si>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</si>
  <si>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</si>
  <si>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</si>
  <si>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</si>
  <si>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</si>
  <si>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</si>
  <si>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</si>
  <si>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</si>
  <si>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</si>
  <si>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</si>
  <si>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</si>
  <si>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</si>
  <si>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</si>
  <si>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</si>
  <si>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</si>
  <si>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</si>
  <si>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</si>
  <si>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</si>
  <si>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</si>
  <si>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</si>
  <si>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</si>
  <si>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</si>
  <si>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</si>
  <si>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</si>
  <si>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</si>
  <si>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</si>
  <si>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</si>
  <si>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</si>
  <si>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</si>
  <si>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</si>
  <si>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</si>
  <si>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</si>
  <si>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</si>
  <si>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</si>
  <si>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</si>
  <si>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</si>
  <si>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</si>
  <si>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</si>
  <si>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</si>
  <si>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</si>
  <si>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</si>
  <si>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</si>
  <si>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</si>
  <si>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</si>
  <si>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</si>
  <si>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</si>
  <si>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</si>
  <si>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</si>
  <si>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</si>
  <si>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</si>
  <si>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</si>
  <si>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</si>
  <si>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</si>
  <si>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</si>
  <si>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</si>
  <si>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</si>
  <si>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</si>
  <si>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</si>
  <si>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</si>
  <si>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</si>
  <si>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</si>
  <si>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</si>
  <si>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</si>
  <si>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</si>
  <si>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</si>
  <si>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</si>
  <si>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</si>
  <si>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</si>
  <si>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</si>
  <si>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</si>
  <si>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</si>
  <si>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</si>
  <si>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</si>
  <si>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</si>
  <si>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</si>
  <si>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</si>
  <si>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</si>
  <si>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</si>
  <si>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</si>
  <si>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</si>
  <si>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</si>
  <si>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</si>
  <si>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</si>
  <si>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</si>
  <si>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</si>
  <si>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</si>
  <si>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</si>
  <si>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</si>
  <si>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</si>
  <si>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</si>
  <si>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</si>
  <si>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</si>
  <si>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</si>
  <si>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</si>
  <si>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</si>
  <si>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</si>
  <si>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</si>
  <si>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</si>
  <si>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</si>
  <si>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</si>
  <si>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</si>
  <si>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</si>
  <si>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</si>
  <si>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</si>
  <si>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</si>
  <si>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</si>
  <si>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</si>
  <si>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</si>
  <si>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</si>
  <si>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</si>
  <si>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</si>
  <si>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</si>
  <si>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</si>
  <si>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</si>
  <si>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</si>
  <si>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</si>
  <si>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</si>
  <si>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</si>
  <si>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</si>
  <si>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</si>
  <si>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</si>
  <si>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</si>
  <si>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</si>
  <si>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</si>
  <si>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</si>
  <si>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</si>
  <si>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</si>
  <si>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</si>
  <si>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</si>
  <si>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</si>
  <si>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</si>
  <si>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</si>
  <si>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</si>
  <si>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</si>
  <si>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</si>
  <si>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</si>
  <si>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</si>
  <si>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</si>
  <si>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</si>
  <si>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</si>
  <si>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</si>
  <si>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</si>
  <si>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</si>
  <si>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</si>
  <si>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</si>
  <si>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</si>
  <si>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</si>
  <si>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</si>
  <si>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</si>
  <si>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</si>
  <si>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</si>
  <si>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</si>
  <si>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</si>
  <si>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</si>
  <si>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</si>
  <si>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</si>
  <si>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</si>
  <si>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</si>
  <si>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</si>
  <si>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</si>
  <si>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</si>
  <si>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</si>
  <si>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</si>
  <si>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</si>
  <si>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</si>
  <si>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</si>
  <si>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</si>
  <si>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</si>
  <si>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</si>
  <si>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</si>
  <si>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</si>
  <si>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</si>
  <si>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</si>
  <si>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</si>
  <si>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</si>
  <si>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</si>
  <si>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</si>
  <si>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</si>
  <si>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</si>
  <si>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</si>
  <si>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</si>
  <si>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</si>
  <si>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</si>
  <si>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</si>
  <si>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</si>
  <si>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</si>
  <si>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</si>
  <si>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</si>
  <si>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</si>
  <si>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</si>
  <si>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</si>
  <si>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</si>
  <si>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</si>
  <si>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</si>
  <si>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</si>
  <si>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</si>
  <si>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</si>
  <si>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</si>
  <si>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</si>
  <si>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</si>
  <si>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</si>
  <si>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</si>
  <si>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</si>
  <si>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</si>
  <si>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</si>
  <si>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</si>
  <si>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</si>
  <si>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</si>
  <si>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</si>
  <si>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</si>
  <si>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</si>
  <si>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</si>
  <si>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</si>
  <si>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</si>
  <si>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</si>
  <si>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</si>
  <si>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</si>
  <si>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</si>
  <si>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</si>
  <si>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</si>
  <si>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</si>
  <si>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</si>
  <si>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</si>
  <si>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</si>
  <si>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</si>
  <si>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</si>
  <si>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</si>
  <si>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</si>
  <si>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</si>
  <si>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</si>
  <si>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</si>
  <si>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</si>
  <si>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</si>
  <si>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</si>
  <si>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</si>
  <si>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</si>
  <si>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</si>
  <si>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</si>
  <si>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</si>
  <si>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</si>
  <si>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東京都港区虎ノ門1-2-8
虎ノ門琴平タワー10階</t>
  </si>
  <si>
    <t>株式会社フィールド・パートナーズ
代表取締役社長　長沢 泰輔</t>
  </si>
  <si>
    <t>株式会社フィールド・パートナーズ</t>
  </si>
  <si>
    <t>東京都港区虎ノ門1-2-8 虎ノ門琴平タワー10階</t>
  </si>
  <si>
    <t>03-6268-8857</t>
  </si>
  <si>
    <t>横浜市長</t>
  </si>
  <si>
    <t>06総合工事業</t>
  </si>
  <si>
    <t>○</t>
  </si>
  <si>
    <t>03-6268-8252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</si>
</sst>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zoomScaleNormal="100" zoomScaleSheetLayoutView="100" workbookViewId="0">
      <selection activeCell="Q52" sqref="Q52"/>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473</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v>46182</v>
      </c>
      <c r="M34" s="513"/>
      <c r="N34" s="513"/>
      <c r="O34" s="514"/>
      <c r="Q34" s="20"/>
      <c r="R34" s="20"/>
      <c r="S34" s="20"/>
    </row>
    <row r="35" spans="1:19" ht="11.25" customHeight="1">
      <c r="C35" s="78"/>
      <c r="O35" s="80"/>
      <c r="Q35" s="20"/>
      <c r="R35" s="20"/>
      <c r="S35" s="20"/>
    </row>
    <row r="36" spans="1:19" ht="13.5">
      <c r="C36" s="480" t="s">
        <v>471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470</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468</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3920</v>
      </c>
      <c r="N48" s="519"/>
      <c r="O48" s="520"/>
    </row>
    <row r="49" spans="3:21" ht="18" customHeight="1">
      <c r="C49" s="469" t="s">
        <v>11</v>
      </c>
      <c r="D49" s="501"/>
      <c r="E49" s="502"/>
      <c r="F49" s="488" t="s">
        <v>469</v>
      </c>
      <c r="G49" s="489"/>
      <c r="H49" s="489"/>
      <c r="I49" s="489"/>
      <c r="J49" s="489"/>
      <c r="K49" s="489"/>
      <c r="L49" s="126" t="s">
        <v>172</v>
      </c>
      <c r="M49" s="386"/>
      <c r="N49" s="521" t="s">
        <v>474</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54.8</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157</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12993.400000000001</v>
      </c>
      <c r="I63" s="240" t="s">
        <v>4</v>
      </c>
      <c r="J63" s="537" t="s">
        <v>324</v>
      </c>
      <c r="K63" s="538"/>
      <c r="L63" s="539"/>
      <c r="M63" s="535">
        <f>+別紙!AA14</f>
        <v>12993.400000000001</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2962.9</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12426.099999999999</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7"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株式会社フィールド・パートナーズ</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3"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23.5</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23.5</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9.9</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13.5</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2"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1.5</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1.5</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1.5</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1.5</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9"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71</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71</v>
      </c>
      <c r="E29" s="596"/>
      <c r="F29" s="596"/>
      <c r="G29" s="194" t="s">
        <v>198</v>
      </c>
      <c r="H29" s="585">
        <f>+AL27</f>
        <v>0</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66.599999999999994</v>
      </c>
      <c r="E30" s="596"/>
      <c r="F30" s="596"/>
      <c r="G30" s="194" t="s">
        <v>198</v>
      </c>
      <c r="H30" s="585">
        <f>+AL30</f>
        <v>0</v>
      </c>
      <c r="I30" s="586"/>
      <c r="J30" s="194" t="s">
        <v>198</v>
      </c>
      <c r="M30" s="594"/>
      <c r="P30" s="56"/>
      <c r="R30" s="599">
        <f>+ROUND(AA28,1)+ROUND(AA29,1)+ROUND(AA30,1)</f>
        <v>0</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66.599999999999994</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t="str">
        <f>IF(SUM(F12,F15)&gt;0,SUM(P12,P21,AH9,AS24,AS27,AS31)/SUM(F12,F15)*100,"")</f>
        <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t="str">
        <f>IF(SUM(F12,F15)&gt;0,SUM(P21,AS27,AS31,AU9,AU20)/SUM(F12,F15)*100,"")</f>
        <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2"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4.0999999999999996</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4.0999999999999996</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4.0999999999999996</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4.0999999999999996</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5"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234.4</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234.4</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73.5</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234.4</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1"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3"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122.1</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122.1</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122</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110.8</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2"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12460.2</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12460.2</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2609.5</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11919.4</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3" zoomScaleNormal="100" workbookViewId="0">
      <selection activeCell="P30" sqref="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株式会社フィールド・パートナーズ</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v>0</v>
      </c>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v>
      </c>
      <c r="G12" s="616"/>
      <c r="H12" s="616"/>
      <c r="I12" s="52" t="s">
        <v>13</v>
      </c>
      <c r="J12" s="53"/>
      <c r="K12" s="54"/>
      <c r="L12" s="53"/>
      <c r="M12" s="594"/>
      <c r="N12" s="55"/>
      <c r="P12" s="618">
        <v>0</v>
      </c>
      <c r="Q12" s="622"/>
      <c r="R12" s="622"/>
      <c r="S12" s="622"/>
      <c r="T12" s="52" t="s">
        <v>13</v>
      </c>
      <c r="U12" s="53"/>
      <c r="V12" s="53"/>
      <c r="W12" s="53"/>
      <c r="X12" s="53"/>
      <c r="Y12"/>
      <c r="Z12"/>
      <c r="AA12"/>
      <c r="AB12"/>
      <c r="AC12" s="56"/>
      <c r="AE12" s="648"/>
      <c r="AG12" s="137"/>
      <c r="AH12" s="618">
        <v>0</v>
      </c>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v>0</v>
      </c>
      <c r="Q15" s="622"/>
      <c r="R15" s="622"/>
      <c r="S15" s="622"/>
      <c r="T15" s="52" t="s">
        <v>13</v>
      </c>
      <c r="U15" s="53"/>
      <c r="V15" s="53"/>
      <c r="W15" s="53"/>
      <c r="X15" s="53"/>
      <c r="Y15"/>
      <c r="Z15"/>
      <c r="AA15"/>
      <c r="AB15"/>
      <c r="AC15" s="56"/>
      <c r="AH15" s="641">
        <v>0</v>
      </c>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v>0</v>
      </c>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v>0</v>
      </c>
      <c r="AV17" s="44" t="s">
        <v>34</v>
      </c>
      <c r="AW17" s="405"/>
    </row>
    <row r="18" spans="2:49" ht="24.75" customHeight="1" thickBot="1">
      <c r="K18" s="56"/>
      <c r="L18" s="53"/>
      <c r="M18" s="594"/>
      <c r="N18" s="56"/>
      <c r="P18" s="618">
        <v>0</v>
      </c>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v>0</v>
      </c>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v>0</v>
      </c>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v>0</v>
      </c>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76.599999999999994</v>
      </c>
      <c r="E24" s="596"/>
      <c r="F24" s="596"/>
      <c r="G24" s="194" t="s">
        <v>198</v>
      </c>
      <c r="H24" s="585">
        <f>+F12</f>
        <v>1.3</v>
      </c>
      <c r="I24" s="586"/>
      <c r="J24" s="194" t="s">
        <v>198</v>
      </c>
      <c r="K24" s="56"/>
      <c r="L24" s="53"/>
      <c r="M24" s="595"/>
      <c r="P24" s="641">
        <v>0</v>
      </c>
      <c r="Q24" s="646"/>
      <c r="R24" s="646"/>
      <c r="S24" s="646"/>
      <c r="T24" s="44" t="s">
        <v>13</v>
      </c>
      <c r="U24"/>
      <c r="V24"/>
      <c r="W24"/>
      <c r="X24"/>
      <c r="AC24" s="53"/>
      <c r="AD24" s="53"/>
      <c r="AE24"/>
      <c r="AF24"/>
      <c r="AG24"/>
      <c r="AH24"/>
      <c r="AI24" s="257"/>
      <c r="AJ24"/>
      <c r="AK24" s="53"/>
      <c r="AL24" s="141"/>
      <c r="AM24" s="53"/>
      <c r="AN24" s="53"/>
      <c r="AQ24" s="56"/>
      <c r="AR24" s="146"/>
      <c r="AS24" s="615">
        <f>+ROUND(AU16,1)+ROUND(AA28,1)</f>
        <v>1.3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v>
      </c>
      <c r="Q27" s="645"/>
      <c r="R27" s="645"/>
      <c r="S27" s="645"/>
      <c r="T27" s="44" t="s">
        <v>38</v>
      </c>
      <c r="U27" s="64"/>
      <c r="V27" s="64"/>
      <c r="Y27" s="62" t="s">
        <v>39</v>
      </c>
      <c r="Z27" s="65"/>
      <c r="AH27" s="53"/>
      <c r="AI27" s="53"/>
      <c r="AJ27" s="53"/>
      <c r="AK27" s="53"/>
      <c r="AL27" s="615">
        <f>+AH18+P27</f>
        <v>1.3</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76.599999999999994</v>
      </c>
      <c r="E29" s="596"/>
      <c r="F29" s="596"/>
      <c r="G29" s="194" t="s">
        <v>198</v>
      </c>
      <c r="H29" s="585">
        <f>+AL27</f>
        <v>1.3</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75.8</v>
      </c>
      <c r="E30" s="596"/>
      <c r="F30" s="596"/>
      <c r="G30" s="194" t="s">
        <v>198</v>
      </c>
      <c r="H30" s="585">
        <f>+AL30</f>
        <v>0</v>
      </c>
      <c r="I30" s="586"/>
      <c r="J30" s="194" t="s">
        <v>198</v>
      </c>
      <c r="M30" s="594"/>
      <c r="P30" s="56"/>
      <c r="R30" s="599">
        <f>+ROUND(AA28,1)+ROUND(AA29,1)+ROUND(AA30,1)</f>
        <v>1.3</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75.8</v>
      </c>
      <c r="E31" s="596"/>
      <c r="F31" s="596"/>
      <c r="G31" s="194" t="s">
        <v>198</v>
      </c>
      <c r="H31" s="585">
        <f>+AS24</f>
        <v>1.3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K29" sqref="K2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株式会社フィールド・パートナーズ</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23.5</v>
      </c>
      <c r="I9" s="319">
        <f>IF(OR(ｳ.廃油!D24&gt;0,ｳ.廃油!D24&lt;0),ｳ.廃油!D24,IF(I$19&gt;0,"0",0))</f>
        <v>1.5</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71</v>
      </c>
      <c r="M9" s="319">
        <f>IF(OR(ｷ.紙くず!D24&gt;0,ｷ.紙くず!D24&lt;0),ｷ.紙くず!D24,IF(M$19&gt;0,"0",0))</f>
        <v>4.0999999999999996</v>
      </c>
      <c r="N9" s="319">
        <f>IF(OR(ｸ.木くず!D24&gt;0,ｸ.木くず!D24&lt;0),ｸ.木くず!D24,IF(N$19&gt;0,"0",0))</f>
        <v>234.4</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122.1</v>
      </c>
      <c r="U9" s="319">
        <f>IF(OR(ｿ.鉱さい!D24&gt;0,ｿ.鉱さい!D24&lt;0),ｿ.鉱さい!D24,IF(U$19&gt;0,"0",0))</f>
        <v>0</v>
      </c>
      <c r="V9" s="319">
        <f>IF(OR(ﾀ.がれき類!D24&gt;0,ﾀ.がれき類!D24&lt;0),ﾀ.がれき類!D24,IF(V$19&gt;0,"0",0))</f>
        <v>12460.2</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76.599999999999994</v>
      </c>
      <c r="AA9" s="321">
        <f>IF(SUM(G9:Z9)&gt;0,SUM(G9:Z9),IF(AA$19&gt;0,"0",0))</f>
        <v>12993.400000000001</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23.5</v>
      </c>
      <c r="I14" s="325">
        <f>IF(OR(ｳ.廃油!D29&gt;0,ｳ.廃油!D29&lt;0),ｳ.廃油!D29,IF(I$19&gt;0,"0",0))</f>
        <v>1.5</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71</v>
      </c>
      <c r="M14" s="325">
        <f>IF(OR(ｷ.紙くず!D29&gt;0,ｷ.紙くず!D29&lt;0),ｷ.紙くず!D29,IF(M$19&gt;0,"0",0))</f>
        <v>4.0999999999999996</v>
      </c>
      <c r="N14" s="325">
        <f>IF(OR(ｸ.木くず!D29&gt;0,ｸ.木くず!D29&lt;0),ｸ.木くず!D29,IF(N$19&gt;0,"0",0))</f>
        <v>234.4</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122.1</v>
      </c>
      <c r="U14" s="325">
        <f>IF(OR(ｿ.鉱さい!D29&gt;0,ｿ.鉱さい!D29&lt;0),ｿ.鉱さい!D29,IF(U$19&gt;0,"0",0))</f>
        <v>0</v>
      </c>
      <c r="V14" s="325">
        <f>IF(OR(ﾀ.がれき類!D29&gt;0,ﾀ.がれき類!D29&lt;0),ﾀ.がれき類!D29,IF(V$19&gt;0,"0",0))</f>
        <v>12460.2</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76.599999999999994</v>
      </c>
      <c r="AA14" s="327">
        <f t="shared" si="0"/>
        <v>12993.400000000001</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9.9</v>
      </c>
      <c r="I15" s="325">
        <f>IF(OR(ｳ.廃油!D30&gt;0,ｳ.廃油!D30&lt;0),ｳ.廃油!D30,IF(I$19&gt;0,"0",0))</f>
        <v>1.5</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66.599999999999994</v>
      </c>
      <c r="M15" s="325">
        <f>IF(OR(ｷ.紙くず!D30&gt;0,ｷ.紙くず!D30&lt;0),ｷ.紙くず!D30,IF(M$19&gt;0,"0",0))</f>
        <v>4.0999999999999996</v>
      </c>
      <c r="N15" s="325">
        <f>IF(OR(ｸ.木くず!D30&gt;0,ｸ.木くず!D30&lt;0),ｸ.木くず!D30,IF(N$19&gt;0,"0",0))</f>
        <v>73.5</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122</v>
      </c>
      <c r="U15" s="325">
        <f>IF(OR(ｿ.鉱さい!D30&gt;0,ｿ.鉱さい!D30&lt;0),ｿ.鉱さい!D30,IF(U$19&gt;0,"0",0))</f>
        <v>0</v>
      </c>
      <c r="V15" s="325">
        <f>IF(OR(ﾀ.がれき類!D30&gt;0,ﾀ.がれき類!D30&lt;0),ﾀ.がれき類!D30,IF(V$19&gt;0,"0",0))</f>
        <v>2609.5</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75.8</v>
      </c>
      <c r="AA15" s="327">
        <f t="shared" si="0"/>
        <v>2962.9</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13.5</v>
      </c>
      <c r="I16" s="325">
        <f>IF(OR(ｳ.廃油!D31&gt;0,ｳ.廃油!D31&lt;0),ｳ.廃油!D31,IF(I$19&gt;0,"0",0))</f>
        <v>1.5</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66.599999999999994</v>
      </c>
      <c r="M16" s="325">
        <f>IF(OR(ｷ.紙くず!D31&gt;0,ｷ.紙くず!D31&lt;0),ｷ.紙くず!D31,IF(M$19&gt;0,"0",0))</f>
        <v>4.0999999999999996</v>
      </c>
      <c r="N16" s="325">
        <f>IF(OR(ｸ.木くず!D31&gt;0,ｸ.木くず!D31&lt;0),ｸ.木くず!D31,IF(N$19&gt;0,"0",0))</f>
        <v>234.4</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110.8</v>
      </c>
      <c r="U16" s="325">
        <f>IF(OR(ｿ.鉱さい!D31&gt;0,ｿ.鉱さい!D31&lt;0),ｿ.鉱さい!D31,IF(U$19&gt;0,"0",0))</f>
        <v>0</v>
      </c>
      <c r="V16" s="325">
        <f>IF(OR(ﾀ.がれき類!D31&gt;0,ﾀ.がれき類!D31&lt;0),ﾀ.がれき類!D31,IF(V$19&gt;0,"0",0))</f>
        <v>11919.4</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75.8</v>
      </c>
      <c r="AA16" s="327">
        <f t="shared" si="0"/>
        <v>12426.099999999999</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1.3</v>
      </c>
      <c r="AA19" s="333">
        <f t="shared" ref="AA19:AA25" si="2">SUM(G19:Z19)</f>
        <v>1.3</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1.3</v>
      </c>
      <c r="AA41" s="369">
        <f t="shared" si="4"/>
        <v>1.3</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1.3</v>
      </c>
      <c r="AA42" s="360">
        <f t="shared" si="4"/>
        <v>1.3</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1.3</v>
      </c>
      <c r="AA43" s="363">
        <f t="shared" si="4"/>
        <v>1.3</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1.3</v>
      </c>
      <c r="AA47" s="372">
        <f t="shared" si="4"/>
        <v>1.3</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1.3</v>
      </c>
      <c r="AA49" s="424">
        <f t="shared" si="4"/>
        <v>1.3</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23.5</v>
      </c>
      <c r="I63" s="406">
        <f t="shared" si="10"/>
        <v>1.5</v>
      </c>
      <c r="J63" s="406">
        <f t="shared" si="10"/>
        <v>0</v>
      </c>
      <c r="K63" s="406">
        <f t="shared" si="10"/>
        <v>0</v>
      </c>
      <c r="L63" s="406">
        <f t="shared" si="10"/>
        <v>71</v>
      </c>
      <c r="M63" s="406">
        <f t="shared" si="10"/>
        <v>4.0999999999999996</v>
      </c>
      <c r="N63" s="406">
        <f t="shared" si="10"/>
        <v>234.4</v>
      </c>
      <c r="O63" s="406">
        <f t="shared" si="10"/>
        <v>0</v>
      </c>
      <c r="P63" s="406">
        <f t="shared" si="10"/>
        <v>0</v>
      </c>
      <c r="Q63" s="406">
        <f t="shared" si="10"/>
        <v>0</v>
      </c>
      <c r="R63" s="406">
        <f t="shared" si="10"/>
        <v>0</v>
      </c>
      <c r="S63" s="406">
        <f t="shared" si="10"/>
        <v>0</v>
      </c>
      <c r="T63" s="406">
        <f t="shared" si="10"/>
        <v>122.1</v>
      </c>
      <c r="U63" s="406">
        <f t="shared" si="10"/>
        <v>0</v>
      </c>
      <c r="V63" s="406">
        <f t="shared" si="10"/>
        <v>12460.2</v>
      </c>
      <c r="W63" s="406">
        <f t="shared" si="10"/>
        <v>0</v>
      </c>
      <c r="X63" s="406">
        <f t="shared" si="10"/>
        <v>0</v>
      </c>
      <c r="Y63" s="406">
        <f t="shared" si="10"/>
        <v>0</v>
      </c>
      <c r="Z63" s="406">
        <f t="shared" si="10"/>
        <v>77.899999999999991</v>
      </c>
      <c r="AA63" s="407">
        <f>+AA9+AA19+AA20</f>
        <v>12994.7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f>+表紙!L34</f>
        <v>46182</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東京都港区虎ノ門1-2-8
虎ノ門琴平タワー10階</v>
      </c>
      <c r="K16" s="793"/>
      <c r="L16" s="794"/>
      <c r="M16" s="794"/>
      <c r="N16" s="794"/>
      <c r="O16" s="795"/>
    </row>
    <row r="17" spans="1:15" ht="26.25" customHeight="1">
      <c r="C17" s="78"/>
      <c r="H17" s="23" t="s">
        <v>7</v>
      </c>
      <c r="I17" s="23"/>
      <c r="J17" s="793" t="str">
        <f>+表紙!J40</f>
        <v>株式会社フィールド・パートナーズ
代表取締役社長　長沢 泰輔</v>
      </c>
      <c r="K17" s="793"/>
      <c r="L17" s="794"/>
      <c r="M17" s="794"/>
      <c r="N17" s="794"/>
      <c r="O17" s="795"/>
    </row>
    <row r="18" spans="1:15">
      <c r="C18" s="78"/>
      <c r="J18" s="21" t="s">
        <v>8</v>
      </c>
      <c r="O18" s="79"/>
    </row>
    <row r="19" spans="1:15">
      <c r="C19" s="78"/>
      <c r="J19" s="24" t="s">
        <v>9</v>
      </c>
      <c r="K19" s="24"/>
      <c r="L19" s="759" t="str">
        <f>IF(+表紙!L42="","",+表紙!L42)</f>
        <v>03-6268-8857</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株式会社フィールド・パートナーズ</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3920</v>
      </c>
      <c r="N25" s="783"/>
      <c r="O25" s="784"/>
    </row>
    <row r="26" spans="1:15" ht="18" customHeight="1">
      <c r="C26" s="469" t="s">
        <v>11</v>
      </c>
      <c r="D26" s="501"/>
      <c r="E26" s="502"/>
      <c r="F26" s="769" t="str">
        <f>+表紙!F49</f>
        <v>東京都港区虎ノ門1-2-8 虎ノ門琴平タワー10階</v>
      </c>
      <c r="G26" s="770"/>
      <c r="H26" s="770"/>
      <c r="I26" s="770"/>
      <c r="J26" s="770"/>
      <c r="K26" s="770"/>
      <c r="L26" s="126" t="s">
        <v>172</v>
      </c>
      <c r="M26" s="222"/>
      <c r="N26" s="773" t="str">
        <f>IF(+表紙!N49="","",+表紙!N49)</f>
        <v>03-6268-8252</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06総合工事業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54.8</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157</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12993.400000000001</v>
      </c>
      <c r="I40" s="240" t="s">
        <v>4</v>
      </c>
      <c r="J40" s="537" t="s">
        <v>324</v>
      </c>
      <c r="K40" s="538"/>
      <c r="L40" s="539"/>
      <c r="M40" s="754">
        <f>+表紙!M63</f>
        <v>12993.400000000001</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2962.9</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12426.099999999999</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2026-06-16T09:04:07Z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