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8_{B2287FC6-AA09-4C8E-8F2B-9B8F46009756}"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0370" yWindow="-120" windowWidth="29040" windowHeight="15720" tabRatio="899" firstSheet="8"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30" i="92" l="1"/>
  <c r="Q33" i="92"/>
  <c r="Z28" i="92"/>
  <c r="AK30" i="80"/>
  <c r="Z28" i="80"/>
  <c r="Q33" i="80"/>
  <c r="AK30" i="84"/>
  <c r="Q33" i="84"/>
  <c r="Z28" i="84"/>
  <c r="AK30" i="86"/>
  <c r="Z28" i="86"/>
  <c r="AK30" i="85"/>
  <c r="Z28" i="85"/>
  <c r="AK30" i="78"/>
  <c r="Z28" i="78"/>
  <c r="Q33" i="78"/>
  <c r="AK30" i="75"/>
  <c r="Z28" i="75"/>
  <c r="Z28" i="74"/>
  <c r="AK30" i="74"/>
  <c r="C13" i="98"/>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O22" i="80"/>
  <c r="V51" i="94" s="1"/>
  <c r="U47" i="94"/>
  <c r="U46" i="94"/>
  <c r="U44" i="94"/>
  <c r="U24" i="94"/>
  <c r="U23" i="94"/>
  <c r="AK31" i="82"/>
  <c r="U52" i="94" s="1"/>
  <c r="O22" i="82"/>
  <c r="U51" i="94" s="1"/>
  <c r="T47" i="94"/>
  <c r="T46" i="94"/>
  <c r="T44" i="94"/>
  <c r="T24" i="94"/>
  <c r="T23" i="94"/>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O22" i="75"/>
  <c r="I51" i="94" s="1"/>
  <c r="I47" i="94"/>
  <c r="I46" i="94"/>
  <c r="I44" i="94"/>
  <c r="I42" i="94"/>
  <c r="I41" i="94"/>
  <c r="I40" i="94"/>
  <c r="I39" i="94"/>
  <c r="I36" i="94"/>
  <c r="I35" i="94"/>
  <c r="I34" i="94"/>
  <c r="I33" i="94"/>
  <c r="I30" i="94"/>
  <c r="I29" i="94"/>
  <c r="I28" i="94"/>
  <c r="I25" i="94"/>
  <c r="I24" i="94"/>
  <c r="I23" i="94"/>
  <c r="I22" i="94"/>
  <c r="I21" i="94"/>
  <c r="I20" i="94"/>
  <c r="J24" i="94"/>
  <c r="J23" i="94"/>
  <c r="AK31" i="76"/>
  <c r="J52" i="94" s="1"/>
  <c r="O22" i="76"/>
  <c r="J51" i="94" s="1"/>
  <c r="O22" i="74"/>
  <c r="H51" i="94" s="1"/>
  <c r="AK31" i="2"/>
  <c r="G52" i="94" s="1"/>
  <c r="O22" i="2"/>
  <c r="G51" i="94" s="1"/>
  <c r="H47" i="94"/>
  <c r="H46" i="94"/>
  <c r="H44" i="94"/>
  <c r="H42" i="94"/>
  <c r="H41" i="94"/>
  <c r="H40" i="94"/>
  <c r="H39" i="94"/>
  <c r="H36" i="94"/>
  <c r="H35" i="94"/>
  <c r="H34" i="94"/>
  <c r="H33" i="94"/>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X18" i="86" s="1"/>
  <c r="X21"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I32" i="94" l="1"/>
  <c r="I31" i="94" s="1"/>
  <c r="I26" i="94" s="1"/>
  <c r="I27" i="94" s="1"/>
  <c r="AA29" i="94"/>
  <c r="AA44" i="94"/>
  <c r="K226" i="95" s="1"/>
  <c r="K202" i="98" s="1"/>
  <c r="AA28" i="94"/>
  <c r="H32" i="94"/>
  <c r="H31" i="94" s="1"/>
  <c r="AA36" i="94"/>
  <c r="H26" i="94"/>
  <c r="H38" i="94"/>
  <c r="H37" i="94" s="1"/>
  <c r="O38" i="94"/>
  <c r="O37" i="94" s="1"/>
  <c r="O19" i="94" s="1"/>
  <c r="O12" i="94" s="1"/>
  <c r="AK27" i="82"/>
  <c r="X32" i="94"/>
  <c r="X31" i="94" s="1"/>
  <c r="X26" i="94" s="1"/>
  <c r="X27" i="94" s="1"/>
  <c r="X18" i="82"/>
  <c r="O16" i="83"/>
  <c r="Y50" i="94" s="1"/>
  <c r="X21" i="83"/>
  <c r="AK27" i="83"/>
  <c r="H27" i="94"/>
  <c r="X21" i="78"/>
  <c r="O16" i="79"/>
  <c r="R50" i="94" s="1"/>
  <c r="X21" i="89"/>
  <c r="F12" i="83"/>
  <c r="AA23" i="94"/>
  <c r="Y38" i="94"/>
  <c r="Y37" i="94" s="1"/>
  <c r="Y19" i="94" s="1"/>
  <c r="AA40" i="94"/>
  <c r="AK27" i="77"/>
  <c r="AK27" i="74"/>
  <c r="AK31" i="74" s="1"/>
  <c r="H52" i="94" s="1"/>
  <c r="AK27" i="2"/>
  <c r="G38" i="94"/>
  <c r="G37" i="94" s="1"/>
  <c r="G19" i="94" s="1"/>
  <c r="X21" i="85"/>
  <c r="O16" i="85"/>
  <c r="M50" i="94" s="1"/>
  <c r="F12" i="78"/>
  <c r="AK27" i="78"/>
  <c r="AK31" i="78" s="1"/>
  <c r="L52" i="94" s="1"/>
  <c r="X18" i="81"/>
  <c r="AK27" i="81"/>
  <c r="P38" i="94"/>
  <c r="P37" i="94" s="1"/>
  <c r="P19" i="94" s="1"/>
  <c r="V32" i="94"/>
  <c r="V31" i="94" s="1"/>
  <c r="V26" i="94" s="1"/>
  <c r="V27" i="94" s="1"/>
  <c r="U32" i="94"/>
  <c r="U31" i="94" s="1"/>
  <c r="U26" i="94" s="1"/>
  <c r="U27" i="94" s="1"/>
  <c r="AA21" i="94"/>
  <c r="AA35" i="94"/>
  <c r="P32" i="94"/>
  <c r="P31" i="94" s="1"/>
  <c r="P26" i="94" s="1"/>
  <c r="P27" i="94" s="1"/>
  <c r="O32" i="94"/>
  <c r="O31" i="94" s="1"/>
  <c r="O26" i="94" s="1"/>
  <c r="O27" i="94" s="1"/>
  <c r="I38" i="94"/>
  <c r="I37" i="94" s="1"/>
  <c r="I19" i="94" s="1"/>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AK31" i="84" s="1"/>
  <c r="T52" i="94" s="1"/>
  <c r="O16" i="75"/>
  <c r="I50" i="94" s="1"/>
  <c r="X21" i="75"/>
  <c r="AK27" i="89"/>
  <c r="X18" i="77"/>
  <c r="AA41" i="94"/>
  <c r="AK27" i="75"/>
  <c r="AK31" i="75" s="1"/>
  <c r="I52" i="94" s="1"/>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X18" i="88"/>
  <c r="AK27" i="88"/>
  <c r="AA42" i="94"/>
  <c r="AA47" i="94"/>
  <c r="K229" i="95" s="1"/>
  <c r="K205" i="98" s="1"/>
  <c r="S32" i="94"/>
  <c r="S31" i="94" s="1"/>
  <c r="S26" i="94" s="1"/>
  <c r="S27" i="94" s="1"/>
  <c r="AK27" i="80"/>
  <c r="AK31" i="80" s="1"/>
  <c r="V52" i="94" s="1"/>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8" i="94" l="1"/>
  <c r="O14" i="94"/>
  <c r="O9" i="94"/>
  <c r="O55" i="94" s="1"/>
  <c r="O16" i="94"/>
  <c r="O11" i="94"/>
  <c r="O13" i="94"/>
  <c r="O15" i="94"/>
  <c r="O17" i="94"/>
  <c r="O10" i="94"/>
  <c r="K195" i="95"/>
  <c r="K171" i="98" s="1"/>
  <c r="K145" i="95"/>
  <c r="K121" i="98" s="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<sst xmlns="http://schemas.openxmlformats.org/spreadsheetml/2006/main" count="3181" uniqueCount="464">
  <si>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</si>
  <si>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</si>
  <si>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</si>
  <si>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</si>
  <si>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</si>
  <si>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</si>
  <si>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</si>
  <si>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</si>
  <si>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</si>
  <si>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</si>
  <si>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</si>
  <si>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</si>
  <si>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</si>
  <si>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</si>
  <si>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</si>
  <si>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</si>
  <si>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</si>
  <si>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</si>
  <si>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</si>
  <si>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</si>
  <si>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</si>
  <si>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</si>
  <si>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</si>
  <si>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</si>
  <si>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</si>
  <si>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</si>
  <si>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</si>
  <si>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</si>
  <si>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</si>
  <si>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</si>
  <si>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</si>
  <si>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</si>
  <si>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</si>
  <si>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</si>
  <si>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</si>
  <si>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</si>
  <si>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</si>
  <si>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</si>
  <si>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</si>
  <si>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</si>
  <si>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</si>
  <si>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</si>
  <si>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</si>
  <si>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</si>
  <si>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</si>
  <si>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</si>
  <si>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</si>
  <si>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</si>
  <si>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</si>
  <si>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</si>
  <si>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</si>
  <si>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</si>
  <si>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</si>
  <si>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</si>
  <si>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</si>
  <si>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</si>
  <si>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</si>
  <si>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</si>
  <si>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</si>
  <si>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</si>
  <si>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</si>
  <si>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</si>
  <si>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</si>
  <si>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</si>
  <si>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</si>
  <si>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</si>
  <si>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</si>
  <si>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</si>
  <si>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</si>
  <si>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</si>
  <si>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</si>
  <si>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</si>
  <si>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</si>
  <si>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</si>
  <si>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</si>
  <si>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</si>
  <si>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</si>
  <si>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</si>
  <si>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</si>
  <si>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</si>
  <si>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</si>
  <si>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</si>
  <si>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</si>
  <si>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</si>
  <si>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</si>
  <si>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</si>
  <si>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</si>
  <si>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</si>
  <si>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</si>
  <si>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</si>
  <si>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</si>
  <si>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</si>
  <si>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</si>
  <si>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</si>
  <si>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</si>
  <si>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</si>
  <si>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</si>
  <si>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</si>
  <si>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</si>
  <si>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</si>
  <si>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</si>
  <si>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</si>
  <si>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</si>
  <si>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</si>
  <si>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</si>
  <si>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</si>
  <si>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</si>
  <si>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</si>
  <si>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</si>
  <si>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</si>
  <si>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</si>
  <si>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</si>
  <si>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</si>
  <si>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</si>
  <si>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</si>
  <si>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</si>
  <si>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</si>
  <si>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</si>
  <si>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</si>
  <si>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</si>
  <si>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</si>
  <si>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</si>
  <si>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</si>
  <si>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</si>
  <si>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</si>
  <si>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</si>
  <si>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</si>
  <si>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</si>
  <si>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</si>
  <si>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</si>
  <si>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</si>
  <si>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</si>
  <si>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</si>
  <si>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</si>
  <si>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</si>
  <si>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</si>
  <si>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</si>
  <si>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</si>
  <si>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</si>
  <si>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</si>
  <si>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</si>
  <si>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</si>
  <si>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</si>
  <si>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</si>
  <si>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</si>
  <si>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</si>
  <si>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</si>
  <si>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</si>
  <si>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</si>
  <si>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</si>
  <si>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</si>
  <si>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</si>
  <si>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</si>
  <si>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</si>
  <si>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</si>
  <si>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</si>
  <si>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</si>
  <si>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</si>
  <si>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</si>
  <si>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</si>
  <si>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</si>
  <si>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</si>
  <si>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</si>
  <si>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</si>
  <si>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</si>
  <si>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</si>
  <si>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</si>
  <si>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</si>
  <si>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</si>
  <si>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</si>
  <si>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</si>
  <si>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</si>
  <si>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</si>
  <si>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</si>
  <si>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</si>
  <si>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</si>
  <si>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</si>
  <si>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</si>
  <si>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</si>
  <si>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</si>
  <si>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</si>
  <si>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</si>
  <si>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</si>
  <si>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</si>
  <si>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</si>
  <si>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</si>
  <si>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</si>
  <si>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</si>
  <si>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</si>
  <si>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</si>
  <si>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</si>
  <si>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</si>
  <si>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</si>
  <si>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</si>
  <si>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</si>
  <si>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</si>
  <si>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</si>
  <si>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</si>
  <si>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</si>
  <si>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</si>
  <si>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</si>
  <si>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</si>
  <si>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</si>
  <si>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</si>
  <si>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</si>
  <si>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</si>
  <si>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</si>
  <si>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</si>
  <si>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</si>
  <si>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</si>
  <si>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</si>
  <si>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</si>
  <si>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</si>
  <si>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</si>
  <si>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</si>
  <si>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</si>
  <si>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</si>
  <si>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</si>
  <si>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</si>
  <si>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</si>
  <si>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</si>
  <si>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</si>
  <si>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</si>
  <si>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</si>
  <si>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</si>
  <si>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</si>
  <si>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</si>
  <si>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</si>
  <si>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</si>
  <si>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</si>
  <si>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</si>
  <si>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</si>
  <si>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</si>
  <si>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</si>
  <si>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</si>
  <si>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</si>
  <si>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</si>
  <si>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</si>
  <si>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</si>
  <si>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</si>
  <si>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</si>
  <si>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</si>
  <si>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</si>
  <si>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</si>
  <si>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</si>
  <si>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</si>
  <si>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</si>
  <si>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</si>
  <si>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</si>
  <si>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</si>
  <si>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</si>
  <si>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</si>
  <si>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</si>
  <si>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</si>
  <si>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</si>
  <si>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</si>
  <si>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</si>
  <si>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</si>
  <si>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</si>
  <si>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</si>
  <si>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</si>
  <si>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</si>
  <si>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</si>
  <si>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</si>
  <si>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</si>
  <si>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</si>
  <si>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</si>
  <si>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</si>
  <si>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</si>
  <si>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</si>
  <si>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</si>
  <si>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</si>
  <si>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</si>
  <si>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</si>
  <si>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</si>
  <si>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</si>
  <si>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</si>
  <si>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</si>
  <si>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</si>
  <si>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</si>
  <si>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</si>
  <si>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</si>
  <si>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</si>
  <si>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</si>
  <si>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</si>
  <si>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</si>
  <si>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</si>
  <si>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</si>
  <si>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</si>
  <si>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</si>
  <si>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</si>
  <si>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</si>
  <si>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</si>
  <si>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</si>
  <si>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</si>
  <si>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</si>
  <si>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</si>
  <si>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</si>
  <si>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</si>
  <si>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</si>
  <si>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</si>
  <si>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</si>
  <si>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</si>
  <si>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</si>
  <si>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</si>
  <si>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</si>
  <si>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</si>
  <si>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</si>
  <si>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</si>
  <si>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</si>
  <si>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</si>
  <si>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</si>
  <si>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</si>
  <si>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</si>
  <si>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</si>
  <si>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</si>
  <si>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</si>
  <si>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</si>
  <si>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</si>
  <si>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</si>
  <si>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</si>
  <si>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</si>
  <si>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</si>
  <si>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</si>
  <si>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</si>
  <si>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</si>
  <si>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</si>
  <si>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</si>
  <si>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</si>
  <si>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</si>
  <si>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</si>
  <si>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</si>
  <si>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</si>
  <si>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</si>
  <si>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</si>
  <si>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</si>
  <si>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</si>
  <si>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</si>
  <si>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</si>
  <si>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</si>
  <si>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</si>
  <si>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</si>
  <si>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</si>
  <si>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</si>
  <si>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</si>
  <si>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</si>
  <si>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</si>
  <si>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</si>
  <si>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</si>
  <si>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</si>
  <si>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</si>
  <si>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</si>
  <si>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</si>
  <si>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</si>
  <si>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</si>
  <si>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</si>
  <si>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</si>
  <si>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</si>
  <si>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</si>
  <si>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</si>
  <si>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</si>
  <si>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</si>
  <si>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</si>
  <si>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</si>
  <si>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</si>
  <si>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</si>
  <si>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</si>
  <si>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</si>
  <si>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</si>
  <si>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</si>
  <si>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</si>
  <si>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</si>
  <si>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</si>
  <si>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</si>
  <si>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</si>
  <si>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</si>
  <si>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</si>
  <si>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</si>
  <si>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</si>
  <si>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</si>
  <si>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</si>
  <si>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</si>
  <si>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</si>
  <si>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</si>
  <si>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</si>
  <si>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</si>
  <si>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</si>
  <si>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</si>
  <si>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</si>
  <si>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</si>
  <si>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</si>
  <si>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</si>
  <si>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</si>
  <si>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</si>
  <si>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</si>
  <si>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</si>
  <si>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</si>
  <si>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</si>
  <si>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</si>
  <si>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</si>
  <si>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</si>
  <si>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</si>
  <si>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</si>
  <si>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</si>
  <si>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</si>
  <si>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</si>
  <si>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</si>
  <si>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</si>
  <si>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</si>
  <si>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</si>
  <si>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</si>
  <si>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</si>
  <si>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</si>
  <si>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</si>
  <si>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</si>
  <si>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</si>
  <si>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</si>
  <si>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</si>
  <si>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</si>
  <si>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</si>
  <si>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</si>
  <si>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</si>
  <si>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</si>
  <si>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</si>
  <si>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</si>
  <si>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</si>
  <si>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</si>
  <si>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</si>
  <si>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</si>
  <si>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</si>
  <si>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</si>
  <si>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</si>
  <si>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</si>
  <si>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</si>
  <si>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</si>
  <si>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</si>
  <si>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</si>
  <si>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</si>
  <si>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</si>
  <si>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</si>
  <si>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</si>
  <si>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</si>
  <si>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</si>
  <si>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</si>
  <si>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</si>
  <si>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</si>
  <si>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・梱包材の簡素化を実施している。
・金属くずは有価売却処分を実施している。</t>
    <phoneticPr fontId="3"/>
  </si>
  <si>
    <t>・梱包材の簡素化を促進する。
・金属くずは有価売却処分を促進する。</t>
    <phoneticPr fontId="3"/>
  </si>
  <si>
    <t>・単品袋詰め、またはコンテナに単品集積。</t>
    <phoneticPr fontId="3"/>
  </si>
  <si>
    <t>・単品袋詰め、またはコンテナに単品集積し、分別保管のスペースを確保する。</t>
    <phoneticPr fontId="3"/>
  </si>
  <si>
    <t>なし</t>
    <phoneticPr fontId="3"/>
  </si>
  <si>
    <t>・再生利用先が確立された中間処理業者を選定した。</t>
    <phoneticPr fontId="3"/>
  </si>
  <si>
    <t>・再生利用先が確立された中間処理業者を選定する。
・優良認定処理業者を優先的に選定する。</t>
    <phoneticPr fontId="3"/>
  </si>
  <si>
    <t>東京都港区虎ノ門1-2-8
虎ノ門琴平タワー10階</t>
  </si>
  <si>
    <t>株式会社フィールド・パートナーズ
代表取締役社長　長沢 泰輔</t>
  </si>
  <si>
    <t>株式会社フィールド・パートナーズ</t>
  </si>
  <si>
    <t>東京都港区虎ノ門1-2-8 虎ノ門琴平タワー10階</t>
  </si>
  <si>
    <t>03-6268-8857</t>
  </si>
  <si>
    <t>横浜市長</t>
  </si>
  <si>
    <t>06総合工事業</t>
  </si>
  <si>
    <t>03-6268-8252</t>
    <phoneticPr fontId="3"/>
  </si>
  <si>
    <t>154名</t>
    <rPh sb="3" eb="4">
      <t>メイ</t>
    </rPh>
    <phoneticPr fontId="3"/>
  </si>
  <si>
    <t>浄化技術本部長
　　 ｜
浄化技術部長
　　 ｜
作業所長
（産業廃棄物処理計画書作成、産業廃棄物管理）</t>
    <phoneticPr fontId="3"/>
  </si>
  <si>
    <t>汚泥　→　脱水　→　再生利用
廃油　→　再生　→　再生利用
紙くず　→　選別破砕、圧縮梱包　→　再生利用
廃プラスチック類　→　破砕　→　再生利用
木くず　→　破砕　→　再生利用
ガラス陶磁器等くず　→　破砕・機械選別　→　再生利用
がれき類　→　破砕　→　再生利用
石綿含有産業廃棄物　→　最終処分</t>
    <rPh sb="0" eb="2">
      <t>オデイ</t>
    </rPh>
    <rPh sb="5" eb="7">
      <t>ダッスイ</t>
    </rPh>
    <rPh sb="10" eb="14">
      <t>サイセイリヨウ</t>
    </rPh>
    <rPh sb="15" eb="17">
      <t>ハイユ</t>
    </rPh>
    <rPh sb="20" eb="22">
      <t>サイセイ</t>
    </rPh>
    <rPh sb="25" eb="29">
      <t>サイセイリヨウ</t>
    </rPh>
    <rPh sb="48" eb="52">
      <t>サイセイリヨウ</t>
    </rPh>
    <rPh sb="53" eb="54">
      <t>ハイ</t>
    </rPh>
    <rPh sb="60" eb="61">
      <t>ルイ</t>
    </rPh>
    <rPh sb="69" eb="73">
      <t>サイセイリヨウ</t>
    </rPh>
    <rPh sb="74" eb="75">
      <t>キ</t>
    </rPh>
    <rPh sb="80" eb="82">
      <t>ハサイ</t>
    </rPh>
    <rPh sb="85" eb="89">
      <t>サイセイリヨウ</t>
    </rPh>
    <rPh sb="93" eb="97">
      <t>トウジキトウ</t>
    </rPh>
    <rPh sb="112" eb="116">
      <t>サイセイリヨウ</t>
    </rPh>
    <rPh sb="120" eb="121">
      <t>ルイ</t>
    </rPh>
    <rPh sb="124" eb="126">
      <t>ハサイ</t>
    </rPh>
    <rPh sb="129" eb="133">
      <t>サイセイリヨウ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</si>
</sst>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A40" zoomScale="115" zoomScaleNormal="115" zoomScaleSheetLayoutView="115" workbookViewId="0">
      <selection activeCell="W30" sqref="W30"/>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v>45813</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458</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453</v>
      </c>
      <c r="M40" s="587"/>
      <c r="N40" s="587"/>
      <c r="O40" s="587"/>
      <c r="P40" s="587"/>
      <c r="Q40" s="587"/>
      <c r="R40" s="587"/>
      <c r="S40" s="587"/>
      <c r="T40" s="587"/>
      <c r="U40" s="588"/>
      <c r="W40" s="21"/>
      <c r="X40" s="21"/>
    </row>
    <row r="41" spans="1:25" ht="26.25" customHeight="1" x14ac:dyDescent="0.15">
      <c r="C41" s="86"/>
      <c r="I41" s="25"/>
      <c r="J41" s="25" t="s">
        <v>7</v>
      </c>
      <c r="K41" s="25"/>
      <c r="L41" s="587" t="s">
        <v>454</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457</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455</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3920</v>
      </c>
      <c r="Q49" s="567"/>
      <c r="R49" s="567"/>
      <c r="S49" s="567"/>
      <c r="T49" s="567"/>
      <c r="U49" s="568"/>
    </row>
    <row r="50" spans="3:23" ht="26.25" customHeight="1" x14ac:dyDescent="0.15">
      <c r="C50" s="538" t="s">
        <v>11</v>
      </c>
      <c r="D50" s="539"/>
      <c r="E50" s="540"/>
      <c r="F50" s="549" t="s">
        <v>456</v>
      </c>
      <c r="G50" s="550"/>
      <c r="H50" s="550"/>
      <c r="I50" s="550"/>
      <c r="J50" s="550"/>
      <c r="K50" s="550"/>
      <c r="L50" s="550"/>
      <c r="M50" s="550"/>
      <c r="N50" s="341" t="s">
        <v>172</v>
      </c>
      <c r="O50" s="449"/>
      <c r="P50" s="450"/>
      <c r="Q50" s="553" t="s">
        <v>460</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459</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466</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t="s">
        <v>461</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463</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462</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8</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14436.2</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446</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8</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12993.4</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447</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448</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449</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450</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450</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450</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450</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450</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450</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14436.2</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3292.8</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13006.7</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451</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12993.4</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2962.9</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12426.099999999999</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452</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1" workbookViewId="0">
      <selection activeCell="AK24" sqref="AK2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株式会社フィールド・パートナーズ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topLeftCell="A19" workbookViewId="0">
      <selection activeCell="AH26" sqref="AH26"/>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株式会社フィールド・パートナーズ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AM25" sqref="AM2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株式会社フィールド・パートナーズ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AK30" sqref="AK30:AN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株式会社フィールド・パートナーズ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8" workbookViewId="0">
      <selection activeCell="Q33" sqref="Q33:T33 Z28:AD30 AK30:AN30 AR27:AT27 AR31:AT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株式会社フィールド・パートナーズ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9" workbookViewId="0">
      <selection activeCell="Y10" sqref="Y1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株式会社フィールド・パートナーズ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122.1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135.6</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110.8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122.1</v>
      </c>
      <c r="P27" s="718"/>
      <c r="Q27" s="718"/>
      <c r="R27" s="718"/>
      <c r="S27" s="49" t="s">
        <v>38</v>
      </c>
      <c r="T27" s="70"/>
      <c r="U27" s="70"/>
      <c r="X27" s="68" t="s">
        <v>39</v>
      </c>
      <c r="Y27" s="71"/>
      <c r="AG27" s="58"/>
      <c r="AH27" s="58"/>
      <c r="AI27" s="58"/>
      <c r="AJ27" s="58"/>
      <c r="AK27" s="668">
        <f>+AG18+O27</f>
        <v>122.1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f>ROUND(F31*0.9,1)</f>
        <v>110.8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135.6</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135.6</v>
      </c>
      <c r="G30" s="674"/>
      <c r="H30" s="214" t="s">
        <v>198</v>
      </c>
      <c r="L30" s="682"/>
      <c r="O30" s="61"/>
      <c r="Q30" s="684">
        <f>+ROUND(Z28,1)+ROUND(Z29,1)+ROUND(Z30,1)</f>
        <v>110.8</v>
      </c>
      <c r="R30" s="718"/>
      <c r="S30" s="718"/>
      <c r="T30" s="718"/>
      <c r="U30" s="49" t="s">
        <v>16</v>
      </c>
      <c r="X30" s="726" t="s">
        <v>186</v>
      </c>
      <c r="Y30" s="727"/>
      <c r="Z30" s="670">
        <v>0</v>
      </c>
      <c r="AA30" s="671"/>
      <c r="AB30" s="671"/>
      <c r="AC30" s="671"/>
      <c r="AD30" s="671"/>
      <c r="AE30" s="49" t="s">
        <v>13</v>
      </c>
      <c r="AK30" s="655">
        <f>ROUND(F30*0.9,1)</f>
        <v>122</v>
      </c>
      <c r="AL30" s="656"/>
      <c r="AM30" s="656"/>
      <c r="AN30" s="656"/>
      <c r="AO30" s="57" t="s">
        <v>13</v>
      </c>
      <c r="AR30" s="667"/>
      <c r="AS30" s="664"/>
      <c r="AT30" s="664"/>
      <c r="AU30" s="665"/>
    </row>
    <row r="31" spans="2:48" ht="27" customHeight="1" thickTop="1" thickBot="1" x14ac:dyDescent="0.2">
      <c r="B31" s="690" t="s">
        <v>375</v>
      </c>
      <c r="C31" s="679"/>
      <c r="D31" s="679"/>
      <c r="E31" s="680"/>
      <c r="F31" s="673">
        <v>123.1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f>ROUND(12.5*0.9,1)</f>
        <v>11.3</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R7" sqref="R7:U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株式会社フィールド・パートナーズ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5" workbookViewId="0">
      <selection activeCell="O16" sqref="O16:AA16"/>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株式会社フィールド・パートナーズ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12460.199999999999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13844</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11919.4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12460.199999999999</v>
      </c>
      <c r="P27" s="718"/>
      <c r="Q27" s="718"/>
      <c r="R27" s="718"/>
      <c r="S27" s="49" t="s">
        <v>38</v>
      </c>
      <c r="T27" s="70"/>
      <c r="U27" s="70"/>
      <c r="X27" s="68" t="s">
        <v>39</v>
      </c>
      <c r="Y27" s="71"/>
      <c r="AG27" s="58"/>
      <c r="AH27" s="58"/>
      <c r="AI27" s="58"/>
      <c r="AJ27" s="58"/>
      <c r="AK27" s="668">
        <f>+AG18+O27</f>
        <v>12460.199999999999</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f>ROUND((800+F31)*0.9,1)</f>
        <v>11919.4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13844</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2899.4</v>
      </c>
      <c r="G30" s="674"/>
      <c r="H30" s="214" t="s">
        <v>198</v>
      </c>
      <c r="L30" s="682"/>
      <c r="O30" s="61"/>
      <c r="Q30" s="684">
        <f>+ROUND(Z28,1)+ROUND(Z29,1)+ROUND(Z30,1)</f>
        <v>11919.4</v>
      </c>
      <c r="R30" s="718"/>
      <c r="S30" s="718"/>
      <c r="T30" s="718"/>
      <c r="U30" s="49" t="s">
        <v>16</v>
      </c>
      <c r="X30" s="726" t="s">
        <v>186</v>
      </c>
      <c r="Y30" s="727"/>
      <c r="Z30" s="670">
        <v>0</v>
      </c>
      <c r="AA30" s="671"/>
      <c r="AB30" s="671"/>
      <c r="AC30" s="671"/>
      <c r="AD30" s="671"/>
      <c r="AE30" s="49" t="s">
        <v>13</v>
      </c>
      <c r="AK30" s="655">
        <f>ROUND(F30*0.9,1)</f>
        <v>2609.5</v>
      </c>
      <c r="AL30" s="656"/>
      <c r="AM30" s="656"/>
      <c r="AN30" s="656"/>
      <c r="AO30" s="57" t="s">
        <v>13</v>
      </c>
      <c r="AR30" s="667"/>
      <c r="AS30" s="664"/>
      <c r="AT30" s="664"/>
      <c r="AU30" s="665"/>
    </row>
    <row r="31" spans="2:48" ht="27" customHeight="1" thickTop="1" thickBot="1" x14ac:dyDescent="0.2">
      <c r="B31" s="690" t="s">
        <v>375</v>
      </c>
      <c r="C31" s="679"/>
      <c r="D31" s="679"/>
      <c r="E31" s="680"/>
      <c r="F31" s="673">
        <v>12443.8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f>ROUND(600.9*0.9,1)</f>
        <v>540.79999999999995</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Y24" sqref="Y2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株式会社フィールド・パートナーズ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AJ26" sqref="AJ26"/>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株式会社フィールド・パートナーズ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AH27" sqref="AH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株式会社フィールド・パートナーズ</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v>0</v>
      </c>
      <c r="P12" s="719"/>
      <c r="Q12" s="719"/>
      <c r="R12" s="719"/>
      <c r="S12" s="57" t="s">
        <v>22</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v>0</v>
      </c>
      <c r="G15" s="735"/>
      <c r="H15" s="49" t="s">
        <v>313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R7" sqref="R7:U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株式会社フィールド・パートナーズ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6"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株式会社フィールド・パートナーズ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76.599999999999994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85.1</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75.8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76.599999999999994</v>
      </c>
      <c r="P27" s="718"/>
      <c r="Q27" s="718"/>
      <c r="R27" s="718"/>
      <c r="S27" s="49" t="s">
        <v>38</v>
      </c>
      <c r="T27" s="70"/>
      <c r="U27" s="70"/>
      <c r="X27" s="68" t="s">
        <v>39</v>
      </c>
      <c r="Y27" s="71"/>
      <c r="AG27" s="58"/>
      <c r="AH27" s="58"/>
      <c r="AI27" s="58"/>
      <c r="AJ27" s="58"/>
      <c r="AK27" s="668">
        <f>+AG18+O27</f>
        <v>76.599999999999994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f>ROUND(F31*0.9,1)</f>
        <v>75.8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85.1</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84.9</v>
      </c>
      <c r="G30" s="674"/>
      <c r="H30" s="214" t="s">
        <v>198</v>
      </c>
      <c r="L30" s="682"/>
      <c r="O30" s="61"/>
      <c r="Q30" s="684">
        <f>+ROUND(Z28,1)+ROUND(Z29,1)+ROUND(Z30,1)</f>
        <v>75.8</v>
      </c>
      <c r="R30" s="718"/>
      <c r="S30" s="718"/>
      <c r="T30" s="718"/>
      <c r="U30" s="49" t="s">
        <v>16</v>
      </c>
      <c r="X30" s="726" t="s">
        <v>186</v>
      </c>
      <c r="Y30" s="727"/>
      <c r="Z30" s="670">
        <v>0</v>
      </c>
      <c r="AA30" s="671"/>
      <c r="AB30" s="671"/>
      <c r="AC30" s="671"/>
      <c r="AD30" s="671"/>
      <c r="AE30" s="49" t="s">
        <v>13</v>
      </c>
      <c r="AK30" s="655">
        <f>ROUND(F31*0.9,1)</f>
        <v>75.8</v>
      </c>
      <c r="AL30" s="656"/>
      <c r="AM30" s="656"/>
      <c r="AN30" s="656"/>
      <c r="AO30" s="57" t="s">
        <v>13</v>
      </c>
      <c r="AR30" s="667"/>
      <c r="AS30" s="664"/>
      <c r="AT30" s="664"/>
      <c r="AU30" s="665"/>
    </row>
    <row r="31" spans="2:48" ht="27" customHeight="1" thickTop="1" thickBot="1" x14ac:dyDescent="0.2">
      <c r="B31" s="690" t="s">
        <v>375</v>
      </c>
      <c r="C31" s="679"/>
      <c r="D31" s="679"/>
      <c r="E31" s="680"/>
      <c r="F31" s="673">
        <v>84.2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f>ROUND(0.9*0.9,1)</f>
        <v>0.8</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abSelected="1" topLeftCell="A46"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株式会社フィールド・パートナーズ</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26</v>
      </c>
      <c r="I9" s="377">
        <f>IF(OR(ｳ.廃油!F24&gt;0,ｳ.廃油!F24&lt;0),ｳ.廃油!F24,IF(I$19&gt;0,"0",0))</f>
        <v>1.7</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78.900000000000006</v>
      </c>
      <c r="M9" s="377">
        <f>IF(OR(ｷ.紙くず!F24&gt;0,ｷ.紙くず!F24&lt;0),ｷ.紙くず!F24,IF(M$19&gt;0,"0",0))</f>
        <v>4.5</v>
      </c>
      <c r="N9" s="377">
        <f>IF(OR(ｸ.木くず!F24&gt;0,ｸ.木くず!F24&lt;0),ｸ.木くず!F24,IF(N$19&gt;0,"0",0))</f>
        <v>260.39999999999998</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135.6</v>
      </c>
      <c r="U9" s="377">
        <f>IF(OR(ｿ.鉱さい!F24&gt;0,ｿ.鉱さい!F24&lt;0),ｿ.鉱さい!F24,IF(U$19&gt;0,"0",0))</f>
        <v>0</v>
      </c>
      <c r="V9" s="377">
        <f>IF(OR(ﾀ.がれき類!F24&gt;0,ﾀ.がれき類!F24&lt;0),ﾀ.がれき類!F24,IF(V$19&gt;0,"0",0))</f>
        <v>13844</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85.1</v>
      </c>
      <c r="AA9" s="379">
        <f>IF(SUM(G9:Z9)&gt;0,SUM(G9:Z9),IF(AA$19&gt;0,"0",0))</f>
        <v>14436.2</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t="str">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t="str">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t="str">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t="str">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26</v>
      </c>
      <c r="I14" s="383">
        <f>IF(OR(ｳ.廃油!F29&gt;0,ｳ.廃油!F29&lt;0),ｳ.廃油!F29,IF(I$19&gt;0,"0",0))</f>
        <v>1.7</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78.900000000000006</v>
      </c>
      <c r="M14" s="383">
        <f>IF(OR(ｷ.紙くず!F29&gt;0,ｷ.紙くず!F29&lt;0),ｷ.紙くず!F29,IF(M$19&gt;0,"0",0))</f>
        <v>4.5</v>
      </c>
      <c r="N14" s="383">
        <f>IF(OR(ｸ.木くず!F29&gt;0,ｸ.木くず!F29&lt;0),ｸ.木くず!F29,IF(N$19&gt;0,"0",0))</f>
        <v>260.39999999999998</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135.6</v>
      </c>
      <c r="U14" s="383">
        <f>IF(OR(ｿ.鉱さい!F29&gt;0,ｿ.鉱さい!F29&lt;0),ｿ.鉱さい!F29,IF(U$19&gt;0,"0",0))</f>
        <v>0</v>
      </c>
      <c r="V14" s="383">
        <f>IF(OR(ﾀ.がれき類!F29&gt;0,ﾀ.がれき類!F29&lt;0),ﾀ.がれき類!F29,IF(V$19&gt;0,"0",0))</f>
        <v>13844</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85.1</v>
      </c>
      <c r="AA14" s="385">
        <f t="shared" si="0"/>
        <v>14436.2</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11</v>
      </c>
      <c r="I15" s="383">
        <f>IF(OR(ｳ.廃油!F30&gt;0,ｳ.廃油!F30&lt;0),ｳ.廃油!F30,IF(I$19&gt;0,"0",0))</f>
        <v>1.7</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74</v>
      </c>
      <c r="M15" s="383">
        <f>IF(OR(ｷ.紙くず!F30&gt;0,ｷ.紙くず!F30&lt;0),ｷ.紙くず!F30,IF(M$19&gt;0,"0",0))</f>
        <v>4.5</v>
      </c>
      <c r="N15" s="383">
        <f>IF(OR(ｸ.木くず!F30&gt;0,ｸ.木くず!F30&lt;0),ｸ.木くず!F30,IF(N$19&gt;0,"0",0))</f>
        <v>81.7</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135.6</v>
      </c>
      <c r="U15" s="383">
        <f>IF(OR(ｿ.鉱さい!F30&gt;0,ｿ.鉱さい!F30&lt;0),ｿ.鉱さい!F30,IF(U$19&gt;0,"0",0))</f>
        <v>0</v>
      </c>
      <c r="V15" s="383">
        <f>IF(OR(ﾀ.がれき類!F30&gt;0,ﾀ.がれき類!F30&lt;0),ﾀ.がれき類!F30,IF(V$19&gt;0,"0",0))</f>
        <v>2899.4</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84.9</v>
      </c>
      <c r="AA15" s="385">
        <f t="shared" si="0"/>
        <v>3292.8</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15</v>
      </c>
      <c r="I16" s="383">
        <f>IF(OR(ｳ.廃油!F31&gt;0,ｳ.廃油!F31&lt;0),ｳ.廃油!F31,IF(I$19&gt;0,"0",0))</f>
        <v>1.7</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74</v>
      </c>
      <c r="M16" s="383">
        <f>IF(OR(ｷ.紙くず!F31&gt;0,ｷ.紙くず!F31&lt;0),ｷ.紙くず!F31,IF(M$19&gt;0,"0",0))</f>
        <v>4.5</v>
      </c>
      <c r="N16" s="383">
        <f>IF(OR(ｸ.木くず!F31&gt;0,ｸ.木くず!F31&lt;0),ｸ.木くず!F31,IF(N$19&gt;0,"0",0))</f>
        <v>260.39999999999998</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123.1</v>
      </c>
      <c r="U16" s="383">
        <f>IF(OR(ｿ.鉱さい!F31&gt;0,ｿ.鉱さい!F31&lt;0),ｿ.鉱さい!F31,IF(U$19&gt;0,"0",0))</f>
        <v>0</v>
      </c>
      <c r="V16" s="383">
        <f>IF(OR(ﾀ.がれき類!F31&gt;0,ﾀ.がれき類!F31&lt;0),ﾀ.がれき類!F31,IF(V$19&gt;0,"0",0))</f>
        <v>12443.8</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84.2</v>
      </c>
      <c r="AA16" s="385">
        <f t="shared" si="0"/>
        <v>13006.7</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t="str">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t="str">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23.5</v>
      </c>
      <c r="I19" s="389">
        <f t="shared" si="1"/>
        <v>1.5</v>
      </c>
      <c r="J19" s="389">
        <f t="shared" si="1"/>
        <v>0</v>
      </c>
      <c r="K19" s="389">
        <f t="shared" si="1"/>
        <v>0</v>
      </c>
      <c r="L19" s="389">
        <f t="shared" si="1"/>
        <v>71</v>
      </c>
      <c r="M19" s="389">
        <f t="shared" si="1"/>
        <v>4.0999999999999996</v>
      </c>
      <c r="N19" s="389">
        <f t="shared" si="1"/>
        <v>234.4</v>
      </c>
      <c r="O19" s="389">
        <f t="shared" si="1"/>
        <v>0</v>
      </c>
      <c r="P19" s="389">
        <f t="shared" si="1"/>
        <v>0</v>
      </c>
      <c r="Q19" s="389">
        <f t="shared" si="1"/>
        <v>0</v>
      </c>
      <c r="R19" s="389">
        <f t="shared" si="1"/>
        <v>0</v>
      </c>
      <c r="S19" s="389">
        <f t="shared" si="1"/>
        <v>0</v>
      </c>
      <c r="T19" s="389">
        <f t="shared" si="1"/>
        <v>122.1</v>
      </c>
      <c r="U19" s="389">
        <f t="shared" si="1"/>
        <v>0</v>
      </c>
      <c r="V19" s="389">
        <f t="shared" si="1"/>
        <v>12460.199999999999</v>
      </c>
      <c r="W19" s="389">
        <f t="shared" si="1"/>
        <v>0</v>
      </c>
      <c r="X19" s="389">
        <f t="shared" si="1"/>
        <v>0</v>
      </c>
      <c r="Y19" s="389">
        <f t="shared" si="1"/>
        <v>0</v>
      </c>
      <c r="Z19" s="390">
        <f t="shared" si="1"/>
        <v>76.599999999999994</v>
      </c>
      <c r="AA19" s="391">
        <f t="shared" ref="AA19:AA25" si="2">SUM(G19:Z19)</f>
        <v>12993.4</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23.5</v>
      </c>
      <c r="I37" s="424">
        <f t="shared" si="8"/>
        <v>1.5</v>
      </c>
      <c r="J37" s="424">
        <f t="shared" si="8"/>
        <v>0</v>
      </c>
      <c r="K37" s="424">
        <f t="shared" si="8"/>
        <v>0</v>
      </c>
      <c r="L37" s="424">
        <f t="shared" si="8"/>
        <v>71</v>
      </c>
      <c r="M37" s="424">
        <f t="shared" si="8"/>
        <v>4.0999999999999996</v>
      </c>
      <c r="N37" s="424">
        <f t="shared" si="8"/>
        <v>234.4</v>
      </c>
      <c r="O37" s="424">
        <f t="shared" si="8"/>
        <v>0</v>
      </c>
      <c r="P37" s="424">
        <f t="shared" si="8"/>
        <v>0</v>
      </c>
      <c r="Q37" s="424">
        <f t="shared" si="8"/>
        <v>0</v>
      </c>
      <c r="R37" s="424">
        <f t="shared" si="8"/>
        <v>0</v>
      </c>
      <c r="S37" s="424">
        <f t="shared" si="8"/>
        <v>0</v>
      </c>
      <c r="T37" s="424">
        <f t="shared" si="8"/>
        <v>122.1</v>
      </c>
      <c r="U37" s="424">
        <f t="shared" si="8"/>
        <v>0</v>
      </c>
      <c r="V37" s="424">
        <f t="shared" si="8"/>
        <v>12460.199999999999</v>
      </c>
      <c r="W37" s="424">
        <f t="shared" si="8"/>
        <v>0</v>
      </c>
      <c r="X37" s="424">
        <f t="shared" si="8"/>
        <v>0</v>
      </c>
      <c r="Y37" s="424">
        <f t="shared" si="8"/>
        <v>0</v>
      </c>
      <c r="Z37" s="425">
        <f t="shared" si="8"/>
        <v>76.599999999999994</v>
      </c>
      <c r="AA37" s="426">
        <f t="shared" si="4"/>
        <v>12993.4</v>
      </c>
    </row>
    <row r="38" spans="2:27" ht="24" customHeight="1" x14ac:dyDescent="0.15">
      <c r="B38" s="170"/>
      <c r="C38" s="809"/>
      <c r="D38" s="227"/>
      <c r="E38" s="225" t="s">
        <v>319</v>
      </c>
      <c r="F38" s="443"/>
      <c r="G38" s="415">
        <f t="shared" ref="G38:Z38" si="9">SUM(G39:G41)</f>
        <v>0</v>
      </c>
      <c r="H38" s="415">
        <f t="shared" si="9"/>
        <v>23.5</v>
      </c>
      <c r="I38" s="415">
        <f t="shared" si="9"/>
        <v>1.5</v>
      </c>
      <c r="J38" s="415">
        <f t="shared" si="9"/>
        <v>0</v>
      </c>
      <c r="K38" s="415">
        <f t="shared" si="9"/>
        <v>0</v>
      </c>
      <c r="L38" s="415">
        <f t="shared" si="9"/>
        <v>66.599999999999994</v>
      </c>
      <c r="M38" s="415">
        <f t="shared" si="9"/>
        <v>4.0999999999999996</v>
      </c>
      <c r="N38" s="415">
        <f t="shared" si="9"/>
        <v>234.4</v>
      </c>
      <c r="O38" s="415">
        <f t="shared" si="9"/>
        <v>0</v>
      </c>
      <c r="P38" s="415">
        <f t="shared" si="9"/>
        <v>0</v>
      </c>
      <c r="Q38" s="415">
        <f t="shared" si="9"/>
        <v>0</v>
      </c>
      <c r="R38" s="415">
        <f t="shared" si="9"/>
        <v>0</v>
      </c>
      <c r="S38" s="415">
        <f t="shared" si="9"/>
        <v>0</v>
      </c>
      <c r="T38" s="415">
        <f t="shared" si="9"/>
        <v>110.8</v>
      </c>
      <c r="U38" s="415">
        <f t="shared" si="9"/>
        <v>0</v>
      </c>
      <c r="V38" s="415">
        <f t="shared" si="9"/>
        <v>11919.4</v>
      </c>
      <c r="W38" s="415">
        <f t="shared" si="9"/>
        <v>0</v>
      </c>
      <c r="X38" s="415">
        <f t="shared" si="9"/>
        <v>0</v>
      </c>
      <c r="Y38" s="415">
        <f t="shared" si="9"/>
        <v>0</v>
      </c>
      <c r="Z38" s="416">
        <f t="shared" si="9"/>
        <v>75.8</v>
      </c>
      <c r="AA38" s="417">
        <f t="shared" si="4"/>
        <v>12436.099999999999</v>
      </c>
    </row>
    <row r="39" spans="2:27" ht="24" customHeight="1" x14ac:dyDescent="0.15">
      <c r="B39" s="170"/>
      <c r="C39" s="809"/>
      <c r="D39" s="228"/>
      <c r="E39" s="223"/>
      <c r="F39" s="221" t="s">
        <v>233</v>
      </c>
      <c r="G39" s="418">
        <f>+ｱ.燃え殻!$Z$28</f>
        <v>0</v>
      </c>
      <c r="H39" s="418">
        <f>+ｲ.汚泥!$Z$28</f>
        <v>13.5</v>
      </c>
      <c r="I39" s="418">
        <f>+ｳ.廃油!$Z$28</f>
        <v>1.5</v>
      </c>
      <c r="J39" s="418">
        <f>+ｴ.廃酸!$Z$28</f>
        <v>0</v>
      </c>
      <c r="K39" s="418">
        <f>+ｵ.廃ｱﾙｶﾘ!$Z$28</f>
        <v>0</v>
      </c>
      <c r="L39" s="418">
        <f>+ｶ.廃ﾌﾟﾗ類!$Z$28</f>
        <v>66.599999999999994</v>
      </c>
      <c r="M39" s="418">
        <f>+ｷ.紙くず!$Z$28</f>
        <v>4.0999999999999996</v>
      </c>
      <c r="N39" s="418">
        <f>+ｸ.木くず!$Z$28</f>
        <v>234.4</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110.8</v>
      </c>
      <c r="U39" s="418">
        <f>+ｿ.鉱さい!$Z$28</f>
        <v>0</v>
      </c>
      <c r="V39" s="418">
        <f>+ﾀ.がれき類!$Z$28</f>
        <v>11919.4</v>
      </c>
      <c r="W39" s="418">
        <f>+ﾁ.動物のふん尿!$Z$28</f>
        <v>0</v>
      </c>
      <c r="X39" s="418">
        <f>+ﾂ.動物の死体!$Z$28</f>
        <v>0</v>
      </c>
      <c r="Y39" s="418">
        <f>+ﾃ.ばいじん!$Z$28</f>
        <v>0</v>
      </c>
      <c r="Z39" s="419">
        <f>+ﾄ.混合廃棄物その他!$Z$28</f>
        <v>75.8</v>
      </c>
      <c r="AA39" s="420">
        <f t="shared" si="4"/>
        <v>12426.099999999999</v>
      </c>
    </row>
    <row r="40" spans="2:27" ht="24" customHeight="1" x14ac:dyDescent="0.15">
      <c r="B40" s="170"/>
      <c r="C40" s="809"/>
      <c r="D40" s="228"/>
      <c r="E40" s="223"/>
      <c r="F40" s="221" t="s">
        <v>318</v>
      </c>
      <c r="G40" s="418">
        <f>+ｱ.燃え殻!$Z$29</f>
        <v>0</v>
      </c>
      <c r="H40" s="418">
        <f>+ｲ.汚泥!$Z$29</f>
        <v>10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10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4.4000000000000004</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11.3</v>
      </c>
      <c r="U42" s="421">
        <f>+ｿ.鉱さい!$Q$33</f>
        <v>0</v>
      </c>
      <c r="V42" s="421">
        <f>+ﾀ.がれき類!$Q$33</f>
        <v>540.79999999999995</v>
      </c>
      <c r="W42" s="421">
        <f>+ﾁ.動物のふん尿!$Q$33</f>
        <v>0</v>
      </c>
      <c r="X42" s="421">
        <f>+ﾂ.動物の死体!$Q$33</f>
        <v>0</v>
      </c>
      <c r="Y42" s="421">
        <f>+ﾃ.ばいじん!$Q$33</f>
        <v>0</v>
      </c>
      <c r="Z42" s="422">
        <f>+ﾄ.混合廃棄物その他!$Q$33</f>
        <v>0.8</v>
      </c>
      <c r="AA42" s="423">
        <f>SUM(G42:Z42)</f>
        <v>557.29999999999995</v>
      </c>
    </row>
    <row r="43" spans="2:27" ht="24" customHeight="1" x14ac:dyDescent="0.15">
      <c r="B43" s="170"/>
      <c r="C43" s="128" t="s">
        <v>235</v>
      </c>
      <c r="D43" s="789" t="s">
        <v>349</v>
      </c>
      <c r="E43" s="789"/>
      <c r="F43" s="790"/>
      <c r="G43" s="427">
        <f>+ｱ.燃え殻!$AK$27</f>
        <v>0</v>
      </c>
      <c r="H43" s="427">
        <f>+ｲ.汚泥!$AK$27</f>
        <v>23.5</v>
      </c>
      <c r="I43" s="427">
        <f>+ｳ.廃油!$AK$27</f>
        <v>1.5</v>
      </c>
      <c r="J43" s="427">
        <f>+ｴ.廃酸!$AK$27</f>
        <v>0</v>
      </c>
      <c r="K43" s="427">
        <f>+ｵ.廃ｱﾙｶﾘ!$AK$27</f>
        <v>0</v>
      </c>
      <c r="L43" s="427">
        <f>+ｶ.廃ﾌﾟﾗ類!$AK$27</f>
        <v>71</v>
      </c>
      <c r="M43" s="427">
        <f>+ｷ.紙くず!$AK$27</f>
        <v>4.0999999999999996</v>
      </c>
      <c r="N43" s="427">
        <f>+ｸ.木くず!$AK$27</f>
        <v>234.4</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122.1</v>
      </c>
      <c r="U43" s="427">
        <f>+ｿ.鉱さい!$AK$27</f>
        <v>0</v>
      </c>
      <c r="V43" s="427">
        <f>+ﾀ.がれき類!$AK$27</f>
        <v>12460.199999999999</v>
      </c>
      <c r="W43" s="427">
        <f>+ﾁ.動物のふん尿!$AK$27</f>
        <v>0</v>
      </c>
      <c r="X43" s="427">
        <f>+ﾂ.動物の死体!$AK$27</f>
        <v>0</v>
      </c>
      <c r="Y43" s="427">
        <f>+ﾃ.ばいじん!$AK$27</f>
        <v>0</v>
      </c>
      <c r="Z43" s="428">
        <f>+ﾄ.混合廃棄物その他!$AK$27</f>
        <v>76.599999999999994</v>
      </c>
      <c r="AA43" s="429">
        <f t="shared" si="4"/>
        <v>12993.4</v>
      </c>
    </row>
    <row r="44" spans="2:27" ht="24" customHeight="1" x14ac:dyDescent="0.15">
      <c r="B44" s="170"/>
      <c r="C44" s="177"/>
      <c r="D44" s="175" t="s">
        <v>188</v>
      </c>
      <c r="E44" s="806" t="s">
        <v>236</v>
      </c>
      <c r="F44" s="807"/>
      <c r="G44" s="430">
        <f>+ｱ.燃え殻!$AK$30</f>
        <v>0</v>
      </c>
      <c r="H44" s="430">
        <f>+ｲ.汚泥!$AK$30</f>
        <v>9.9</v>
      </c>
      <c r="I44" s="430">
        <f>+ｳ.廃油!$AK$30</f>
        <v>1.5</v>
      </c>
      <c r="J44" s="430">
        <f>+ｴ.廃酸!$AK$30</f>
        <v>0</v>
      </c>
      <c r="K44" s="430">
        <f>+ｵ.廃ｱﾙｶﾘ!$AK$30</f>
        <v>0</v>
      </c>
      <c r="L44" s="430">
        <f>+ｶ.廃ﾌﾟﾗ類!$AK$30</f>
        <v>66.599999999999994</v>
      </c>
      <c r="M44" s="430">
        <f>+ｷ.紙くず!$AK$30</f>
        <v>4.0999999999999996</v>
      </c>
      <c r="N44" s="430">
        <f>+ｸ.木くず!$AK$30</f>
        <v>73.5</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122</v>
      </c>
      <c r="U44" s="430">
        <f>+ｿ.鉱さい!$AK$30</f>
        <v>0</v>
      </c>
      <c r="V44" s="430">
        <f>+ﾀ.がれき類!$AK$30</f>
        <v>2609.5</v>
      </c>
      <c r="W44" s="430">
        <f>+ﾁ.動物のふん尿!$AK$30</f>
        <v>0</v>
      </c>
      <c r="X44" s="430">
        <f>+ﾂ.動物の死体!$AK$30</f>
        <v>0</v>
      </c>
      <c r="Y44" s="430">
        <f>+ﾃ.ばいじん!$AK$30</f>
        <v>0</v>
      </c>
      <c r="Z44" s="431">
        <f>+ﾄ.混合廃棄物その他!$AK$30</f>
        <v>75.8</v>
      </c>
      <c r="AA44" s="432">
        <f t="shared" si="4"/>
        <v>2962.9</v>
      </c>
    </row>
    <row r="45" spans="2:27" ht="24" customHeight="1" x14ac:dyDescent="0.15">
      <c r="B45" s="170"/>
      <c r="C45" s="177"/>
      <c r="D45" s="442" t="s">
        <v>190</v>
      </c>
      <c r="E45" s="799" t="s">
        <v>237</v>
      </c>
      <c r="F45" s="800"/>
      <c r="G45" s="433">
        <f>+ｱ.燃え殻!$AR$24</f>
        <v>0</v>
      </c>
      <c r="H45" s="433">
        <f>+ｲ.汚泥!$AR$24</f>
        <v>13.5</v>
      </c>
      <c r="I45" s="433">
        <f>+ｳ.廃油!$AR$24</f>
        <v>1.5</v>
      </c>
      <c r="J45" s="433">
        <f>+ｴ.廃酸!$AR$24</f>
        <v>0</v>
      </c>
      <c r="K45" s="433">
        <f>+ｵ.廃ｱﾙｶﾘ!$AR$24</f>
        <v>0</v>
      </c>
      <c r="L45" s="433">
        <f>+ｶ.廃ﾌﾟﾗ類!$AR$24</f>
        <v>66.599999999999994</v>
      </c>
      <c r="M45" s="433">
        <f>+ｷ.紙くず!$AR$24</f>
        <v>4.0999999999999996</v>
      </c>
      <c r="N45" s="433">
        <f>+ｸ.木くず!$AR$24</f>
        <v>234.4</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110.8</v>
      </c>
      <c r="U45" s="433">
        <f>+ｿ.鉱さい!$AR$24</f>
        <v>0</v>
      </c>
      <c r="V45" s="433">
        <f>+ﾀ.がれき類!$AR$24</f>
        <v>11919.4</v>
      </c>
      <c r="W45" s="433">
        <f>+ﾁ.動物のふん尿!$AR$24</f>
        <v>0</v>
      </c>
      <c r="X45" s="433">
        <f>+ﾂ.動物の死体!$AR$24</f>
        <v>0</v>
      </c>
      <c r="Y45" s="433">
        <f>+ﾃ.ばいじん!$AR$24</f>
        <v>0</v>
      </c>
      <c r="Z45" s="434">
        <f>+ﾄ.混合廃棄物その他!$AR$24</f>
        <v>75.8</v>
      </c>
      <c r="AA45" s="435">
        <f t="shared" si="4"/>
        <v>12426.099999999999</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49.5</v>
      </c>
      <c r="I55" s="480">
        <f t="shared" si="10"/>
        <v>3.2</v>
      </c>
      <c r="J55" s="480">
        <f t="shared" si="10"/>
        <v>0</v>
      </c>
      <c r="K55" s="480">
        <f t="shared" si="10"/>
        <v>0</v>
      </c>
      <c r="L55" s="480">
        <f t="shared" si="10"/>
        <v>149.9</v>
      </c>
      <c r="M55" s="480">
        <f t="shared" si="10"/>
        <v>8.6</v>
      </c>
      <c r="N55" s="480">
        <f t="shared" si="10"/>
        <v>494.79999999999995</v>
      </c>
      <c r="O55" s="480">
        <f t="shared" si="10"/>
        <v>0</v>
      </c>
      <c r="P55" s="480">
        <f t="shared" si="10"/>
        <v>0</v>
      </c>
      <c r="Q55" s="480">
        <f t="shared" si="10"/>
        <v>0</v>
      </c>
      <c r="R55" s="480">
        <f t="shared" si="10"/>
        <v>0</v>
      </c>
      <c r="S55" s="480">
        <f t="shared" si="10"/>
        <v>0</v>
      </c>
      <c r="T55" s="480">
        <f t="shared" si="10"/>
        <v>257.7</v>
      </c>
      <c r="U55" s="480">
        <f t="shared" si="10"/>
        <v>0</v>
      </c>
      <c r="V55" s="480">
        <f t="shared" si="10"/>
        <v>26304.199999999997</v>
      </c>
      <c r="W55" s="480">
        <f t="shared" si="10"/>
        <v>0</v>
      </c>
      <c r="X55" s="480">
        <f t="shared" si="10"/>
        <v>0</v>
      </c>
      <c r="Y55" s="480">
        <f t="shared" si="10"/>
        <v>0</v>
      </c>
      <c r="Z55" s="480">
        <f t="shared" si="10"/>
        <v>161.69999999999999</v>
      </c>
      <c r="AA55" s="481">
        <f>+AA9+AA19+AA20</f>
        <v>27429.599999999999</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f>+表紙!P35</f>
        <v>45813</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東京都港区虎ノ門1-2-8
虎ノ門琴平タワー10階</v>
      </c>
      <c r="M16" s="884"/>
      <c r="N16" s="884"/>
      <c r="O16" s="884"/>
      <c r="P16" s="884"/>
      <c r="Q16" s="884"/>
      <c r="R16" s="884"/>
      <c r="S16" s="884"/>
      <c r="T16" s="884"/>
      <c r="U16" s="282"/>
    </row>
    <row r="17" spans="1:21" ht="26.25" customHeight="1" x14ac:dyDescent="0.15">
      <c r="C17" s="86"/>
      <c r="I17" s="25"/>
      <c r="J17" s="25" t="s">
        <v>7</v>
      </c>
      <c r="K17" s="25"/>
      <c r="L17" s="884" t="str">
        <f>+表紙!L41</f>
        <v>株式会社フィールド・パートナーズ
代表取締役社長　長沢 泰輔</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03-6268-8857</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株式会社フィールド・パートナーズ</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3920</v>
      </c>
      <c r="Q25" s="891"/>
      <c r="R25" s="891"/>
      <c r="S25" s="891"/>
      <c r="T25" s="891"/>
      <c r="U25" s="892"/>
    </row>
    <row r="26" spans="1:21" ht="26.25" customHeight="1" x14ac:dyDescent="0.15">
      <c r="C26" s="538" t="s">
        <v>11</v>
      </c>
      <c r="D26" s="539"/>
      <c r="E26" s="540"/>
      <c r="F26" s="906" t="str">
        <f>+表紙!F50</f>
        <v>東京都港区虎ノ門1-2-8 虎ノ門琴平タワー10階</v>
      </c>
      <c r="G26" s="907"/>
      <c r="H26" s="907"/>
      <c r="I26" s="907"/>
      <c r="J26" s="907"/>
      <c r="K26" s="907"/>
      <c r="L26" s="907"/>
      <c r="M26" s="907"/>
      <c r="N26" s="341" t="s">
        <v>172</v>
      </c>
      <c r="O26"/>
      <c r="P26"/>
      <c r="Q26" s="901" t="str">
        <f>IF(+表紙!Q50="","",+表紙!Q50)</f>
        <v>03-6268-8252</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06総合工事業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466</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154名</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8</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14436.2</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・梱包材の簡素化を実施している。
・金属くずは有価売却処分を実施している。</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8</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12993.4</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・梱包材の簡素化を促進する。
・金属くずは有価売却処分を促進する。</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・単品袋詰め、またはコンテナに単品集積。</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・単品袋詰め、またはコンテナに単品集積し、分別保管のスペースを確保する。</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なし</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なし</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なし</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なし</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なし</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なし</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14436.2</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3292.8</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13006.7</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・再生利用先が確立された中間処理業者を選定した。</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12993.4</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2962.9</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12426.099999999999</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・再生利用先が確立された中間処理業者を選定する。
・優良認定処理業者を優先的に選定する。</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8" zoomScaleNormal="100" workbookViewId="0">
      <selection activeCell="AH29" sqref="AH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株式会社フィールド・パートナーズ</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23.5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26</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13.5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23.5</v>
      </c>
      <c r="P27" s="718"/>
      <c r="Q27" s="718"/>
      <c r="R27" s="718"/>
      <c r="S27" s="49" t="s">
        <v>38</v>
      </c>
      <c r="T27" s="70"/>
      <c r="U27" s="70"/>
      <c r="X27" s="68" t="s">
        <v>39</v>
      </c>
      <c r="Y27" s="71"/>
      <c r="AG27" s="58"/>
      <c r="AH27" s="58"/>
      <c r="AI27" s="58"/>
      <c r="AJ27" s="58"/>
      <c r="AK27" s="668">
        <f>+AG18+O27</f>
        <v>23.5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f>ROUND(F31*0.9,1)</f>
        <v>13.5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26</v>
      </c>
      <c r="G29" s="674"/>
      <c r="H29" s="214" t="s">
        <v>198</v>
      </c>
      <c r="L29" s="682"/>
      <c r="O29" s="61"/>
      <c r="P29" s="148"/>
      <c r="Q29" s="56" t="s">
        <v>183</v>
      </c>
      <c r="R29" s="679" t="s">
        <v>33</v>
      </c>
      <c r="S29" s="721"/>
      <c r="T29" s="721"/>
      <c r="U29" s="722"/>
      <c r="V29" s="53"/>
      <c r="W29" s="72"/>
      <c r="X29" s="726" t="s">
        <v>315</v>
      </c>
      <c r="Y29" s="727"/>
      <c r="Z29" s="670">
        <v>10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11</v>
      </c>
      <c r="G30" s="674"/>
      <c r="H30" s="214" t="s">
        <v>198</v>
      </c>
      <c r="L30" s="682"/>
      <c r="O30" s="61"/>
      <c r="Q30" s="684">
        <f>+ROUND(Z28,1)+ROUND(Z29,1)+ROUND(Z30,1)</f>
        <v>23.5</v>
      </c>
      <c r="R30" s="718"/>
      <c r="S30" s="718"/>
      <c r="T30" s="718"/>
      <c r="U30" s="49" t="s">
        <v>16</v>
      </c>
      <c r="X30" s="726" t="s">
        <v>186</v>
      </c>
      <c r="Y30" s="727"/>
      <c r="Z30" s="670">
        <v>0</v>
      </c>
      <c r="AA30" s="671"/>
      <c r="AB30" s="671"/>
      <c r="AC30" s="671"/>
      <c r="AD30" s="671"/>
      <c r="AE30" s="49" t="s">
        <v>13</v>
      </c>
      <c r="AK30" s="655">
        <f>ROUND(F30*0.9,1)</f>
        <v>9.9</v>
      </c>
      <c r="AL30" s="656"/>
      <c r="AM30" s="656"/>
      <c r="AN30" s="656"/>
      <c r="AO30" s="57" t="s">
        <v>13</v>
      </c>
      <c r="AR30" s="667"/>
      <c r="AS30" s="664"/>
      <c r="AT30" s="664"/>
      <c r="AU30" s="665"/>
    </row>
    <row r="31" spans="2:48" ht="27" customHeight="1" thickTop="1" thickBot="1" x14ac:dyDescent="0.2">
      <c r="B31" s="690" t="s">
        <v>375</v>
      </c>
      <c r="C31" s="679"/>
      <c r="D31" s="679"/>
      <c r="E31" s="680"/>
      <c r="F31" s="673">
        <v>15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5" workbookViewId="0">
      <selection activeCell="X8" sqref="X8:Y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株式会社フィールド・パートナーズ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1.7</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1.5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1.5</v>
      </c>
      <c r="P27" s="718"/>
      <c r="Q27" s="718"/>
      <c r="R27" s="718"/>
      <c r="S27" s="49" t="s">
        <v>38</v>
      </c>
      <c r="T27" s="70"/>
      <c r="U27" s="70"/>
      <c r="X27" s="68" t="s">
        <v>39</v>
      </c>
      <c r="Y27" s="71"/>
      <c r="AG27" s="58"/>
      <c r="AH27" s="58"/>
      <c r="AI27" s="58"/>
      <c r="AJ27" s="58"/>
      <c r="AK27" s="668">
        <f>+AG18+O27</f>
        <v>1.5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f>ROUND(F31*0.9,1)</f>
        <v>1.5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1.7</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1.7</v>
      </c>
      <c r="G30" s="674"/>
      <c r="H30" s="214" t="s">
        <v>198</v>
      </c>
      <c r="L30" s="682"/>
      <c r="O30" s="61"/>
      <c r="Q30" s="684">
        <f>+ROUND(Z28,1)+ROUND(Z29,1)+ROUND(Z30,1)</f>
        <v>1.5</v>
      </c>
      <c r="R30" s="718"/>
      <c r="S30" s="718"/>
      <c r="T30" s="718"/>
      <c r="U30" s="49" t="s">
        <v>16</v>
      </c>
      <c r="X30" s="726" t="s">
        <v>186</v>
      </c>
      <c r="Y30" s="727"/>
      <c r="Z30" s="670">
        <v>0</v>
      </c>
      <c r="AA30" s="671"/>
      <c r="AB30" s="671"/>
      <c r="AC30" s="671"/>
      <c r="AD30" s="671"/>
      <c r="AE30" s="49" t="s">
        <v>13</v>
      </c>
      <c r="AK30" s="655">
        <f>Z28</f>
        <v>1.5</v>
      </c>
      <c r="AL30" s="656"/>
      <c r="AM30" s="656"/>
      <c r="AN30" s="656"/>
      <c r="AO30" s="57" t="s">
        <v>13</v>
      </c>
      <c r="AR30" s="667"/>
      <c r="AS30" s="664"/>
      <c r="AT30" s="664"/>
      <c r="AU30" s="665"/>
    </row>
    <row r="31" spans="2:48" ht="27" customHeight="1" thickTop="1" thickBot="1" x14ac:dyDescent="0.2">
      <c r="B31" s="690" t="s">
        <v>375</v>
      </c>
      <c r="C31" s="679"/>
      <c r="D31" s="679"/>
      <c r="E31" s="680"/>
      <c r="F31" s="673">
        <v>1.7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election activeCell="Z25" sqref="Z2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株式会社フィールド・パートナーズ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election activeCell="R7" sqref="R7:U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株式会社フィールド・パートナーズ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election activeCell="X13" sqref="X1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株式会社フィールド・パートナーズ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78.900000000000006</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66.599999999999994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71</v>
      </c>
      <c r="P27" s="718"/>
      <c r="Q27" s="718"/>
      <c r="R27" s="718"/>
      <c r="S27" s="49" t="s">
        <v>38</v>
      </c>
      <c r="T27" s="70"/>
      <c r="U27" s="70"/>
      <c r="X27" s="68" t="s">
        <v>39</v>
      </c>
      <c r="Y27" s="71"/>
      <c r="AG27" s="58"/>
      <c r="AH27" s="58"/>
      <c r="AI27" s="58"/>
      <c r="AJ27" s="58"/>
      <c r="AK27" s="668">
        <f>+AG18+O27</f>
        <v>71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f>ROUND(F31*0.9,1)</f>
        <v>66.599999999999994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78.900000000000006</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74</v>
      </c>
      <c r="G30" s="674"/>
      <c r="H30" s="214" t="s">
        <v>198</v>
      </c>
      <c r="L30" s="682"/>
      <c r="O30" s="61"/>
      <c r="Q30" s="684">
        <f>+ROUND(Z28,1)+ROUND(Z29,1)+ROUND(Z30,1)</f>
        <v>66.599999999999994</v>
      </c>
      <c r="R30" s="718"/>
      <c r="S30" s="718"/>
      <c r="T30" s="718"/>
      <c r="U30" s="49" t="s">
        <v>16</v>
      </c>
      <c r="X30" s="726" t="s">
        <v>186</v>
      </c>
      <c r="Y30" s="727"/>
      <c r="Z30" s="670">
        <v>0</v>
      </c>
      <c r="AA30" s="671"/>
      <c r="AB30" s="671"/>
      <c r="AC30" s="671"/>
      <c r="AD30" s="671"/>
      <c r="AE30" s="49" t="s">
        <v>13</v>
      </c>
      <c r="AK30" s="655">
        <f>ROUND(F30*0.9,1)</f>
        <v>66.599999999999994</v>
      </c>
      <c r="AL30" s="656"/>
      <c r="AM30" s="656"/>
      <c r="AN30" s="656"/>
      <c r="AO30" s="57" t="s">
        <v>13</v>
      </c>
      <c r="AR30" s="667"/>
      <c r="AS30" s="664"/>
      <c r="AT30" s="664"/>
      <c r="AU30" s="665"/>
    </row>
    <row r="31" spans="2:48" ht="27" customHeight="1" thickTop="1" thickBot="1" x14ac:dyDescent="0.2">
      <c r="B31" s="690" t="s">
        <v>375</v>
      </c>
      <c r="C31" s="679"/>
      <c r="D31" s="679"/>
      <c r="E31" s="680"/>
      <c r="F31" s="673">
        <v>74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f>ROUND(4.9*0.9,1)</f>
        <v>4.4000000000000004</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9" workbookViewId="0">
      <selection activeCell="AZ28" sqref="AZ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株式会社フィールド・パートナーズ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4.0999999999999996</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4.5</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4.0999999999999996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4.0999999999999996</v>
      </c>
      <c r="P27" s="718"/>
      <c r="Q27" s="718"/>
      <c r="R27" s="718"/>
      <c r="S27" s="49" t="s">
        <v>38</v>
      </c>
      <c r="T27" s="70"/>
      <c r="U27" s="70"/>
      <c r="X27" s="68" t="s">
        <v>39</v>
      </c>
      <c r="Y27" s="71"/>
      <c r="AG27" s="58"/>
      <c r="AH27" s="58"/>
      <c r="AI27" s="58"/>
      <c r="AJ27" s="58"/>
      <c r="AK27" s="668">
        <f>+AG18+O27</f>
        <v>4.0999999999999996</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f>ROUND(F31*0.9,1)</f>
        <v>4.0999999999999996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4.5</v>
      </c>
      <c r="G30" s="674"/>
      <c r="H30" s="214" t="s">
        <v>198</v>
      </c>
      <c r="L30" s="682"/>
      <c r="O30" s="61"/>
      <c r="Q30" s="684">
        <f>+ROUND(Z28,1)+ROUND(Z29,1)+ROUND(Z30,1)</f>
        <v>4.0999999999999996</v>
      </c>
      <c r="R30" s="718"/>
      <c r="S30" s="718"/>
      <c r="T30" s="718"/>
      <c r="U30" s="49" t="s">
        <v>16</v>
      </c>
      <c r="X30" s="726" t="s">
        <v>186</v>
      </c>
      <c r="Y30" s="727"/>
      <c r="Z30" s="670">
        <v>0</v>
      </c>
      <c r="AA30" s="671"/>
      <c r="AB30" s="671"/>
      <c r="AC30" s="671"/>
      <c r="AD30" s="671"/>
      <c r="AE30" s="49" t="s">
        <v>13</v>
      </c>
      <c r="AK30" s="655">
        <f>Z28</f>
        <v>4.0999999999999996</v>
      </c>
      <c r="AL30" s="656"/>
      <c r="AM30" s="656"/>
      <c r="AN30" s="656"/>
      <c r="AO30" s="57" t="s">
        <v>13</v>
      </c>
      <c r="AR30" s="667"/>
      <c r="AS30" s="664"/>
      <c r="AT30" s="664"/>
      <c r="AU30" s="665"/>
    </row>
    <row r="31" spans="2:48" ht="27" customHeight="1" thickTop="1" thickBot="1" x14ac:dyDescent="0.2">
      <c r="B31" s="690" t="s">
        <v>375</v>
      </c>
      <c r="C31" s="679"/>
      <c r="D31" s="679"/>
      <c r="E31" s="680"/>
      <c r="F31" s="673">
        <v>4.5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8" workbookViewId="0">
      <selection activeCell="AR32" sqref="AR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株式会社フィールド・パートナーズ</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234.4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260.39999999999998</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234.4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234.4</v>
      </c>
      <c r="P27" s="718"/>
      <c r="Q27" s="718"/>
      <c r="R27" s="718"/>
      <c r="S27" s="49" t="s">
        <v>38</v>
      </c>
      <c r="T27" s="70"/>
      <c r="U27" s="70"/>
      <c r="X27" s="68" t="s">
        <v>39</v>
      </c>
      <c r="Y27" s="71"/>
      <c r="AG27" s="58"/>
      <c r="AH27" s="58"/>
      <c r="AI27" s="58"/>
      <c r="AJ27" s="58"/>
      <c r="AK27" s="668">
        <f>+AG18+O27</f>
        <v>234.4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f>ROUND(F31*0.9,1)</f>
        <v>234.4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260.39999999999998</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81.7</v>
      </c>
      <c r="G30" s="674"/>
      <c r="H30" s="214" t="s">
        <v>198</v>
      </c>
      <c r="L30" s="682"/>
      <c r="O30" s="61"/>
      <c r="Q30" s="684">
        <f>+ROUND(Z28,1)+ROUND(Z29,1)+ROUND(Z30,1)</f>
        <v>234.4</v>
      </c>
      <c r="R30" s="718"/>
      <c r="S30" s="718"/>
      <c r="T30" s="718"/>
      <c r="U30" s="49" t="s">
        <v>16</v>
      </c>
      <c r="X30" s="726" t="s">
        <v>186</v>
      </c>
      <c r="Y30" s="727"/>
      <c r="Z30" s="670">
        <v>0</v>
      </c>
      <c r="AA30" s="671"/>
      <c r="AB30" s="671"/>
      <c r="AC30" s="671"/>
      <c r="AD30" s="671"/>
      <c r="AE30" s="49" t="s">
        <v>13</v>
      </c>
      <c r="AK30" s="655">
        <f>ROUND(F30*0.9,1)</f>
        <v>73.5</v>
      </c>
      <c r="AL30" s="656"/>
      <c r="AM30" s="656"/>
      <c r="AN30" s="656"/>
      <c r="AO30" s="57" t="s">
        <v>13</v>
      </c>
      <c r="AR30" s="667"/>
      <c r="AS30" s="664"/>
      <c r="AT30" s="664"/>
      <c r="AU30" s="665"/>
    </row>
    <row r="31" spans="2:48" ht="27" customHeight="1" thickTop="1" thickBot="1" x14ac:dyDescent="0.2">
      <c r="B31" s="690" t="s">
        <v>375</v>
      </c>
      <c r="C31" s="679"/>
      <c r="D31" s="679"/>
      <c r="E31" s="680"/>
      <c r="F31" s="673">
        <v>260.39999999999998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2025-06-05T07:12:29Z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