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A11589BF-7052-4B79-8731-818DC4E2FE8D}" xr6:coauthVersionLast="47" xr6:coauthVersionMax="47" xr10:uidLastSave="{00000000-0000-0000-0000-000000000000}"/>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84"/>
  <c r="T60" i="94" s="1"/>
  <c r="AL31" i="79"/>
  <c r="R60" i="94" s="1"/>
  <c r="AL31" i="89"/>
  <c r="Q60" i="94" s="1"/>
  <c r="AL31" i="88"/>
  <c r="P60" i="94" s="1"/>
  <c r="AL31" i="87"/>
  <c r="O60" i="94" s="1"/>
  <c r="AL31" i="86"/>
  <c r="N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N49" i="94"/>
  <c r="F12" i="89"/>
  <c r="H24" i="89" s="1"/>
  <c r="Y18" i="91"/>
  <c r="P16" i="91" s="1"/>
  <c r="X58" i="94" s="1"/>
  <c r="M49" i="94" l="1"/>
  <c r="H36" i="78"/>
  <c r="H37" i="78"/>
  <c r="H24" i="78"/>
  <c r="H31" i="2"/>
  <c r="Q36" i="94"/>
  <c r="G36" i="94"/>
  <c r="G35" i="94" s="1"/>
  <c r="H31" i="88"/>
  <c r="AL27" i="80"/>
  <c r="AL31" i="80" s="1"/>
  <c r="V60"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V47" i="94"/>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<sst xmlns="http://schemas.openxmlformats.org/spreadsheetml/2006/main" count="3308" uniqueCount="473">
  <si>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</si>
  <si>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</si>
  <si>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</si>
  <si>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</si>
  <si>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</si>
  <si>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</si>
  <si>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</si>
  <si>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</si>
  <si>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</si>
  <si>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</si>
  <si>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</si>
  <si>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</si>
  <si>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</si>
  <si>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</si>
  <si>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</si>
  <si>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</si>
  <si>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</si>
  <si>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</si>
  <si>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</si>
  <si>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</si>
  <si>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</si>
  <si>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</si>
  <si>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</si>
  <si>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</si>
  <si>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</si>
  <si>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</si>
  <si>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</si>
  <si>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</si>
  <si>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</si>
  <si>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</si>
  <si>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</si>
  <si>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</si>
  <si>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</si>
  <si>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</si>
  <si>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</si>
  <si>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</si>
  <si>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</si>
  <si>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</si>
  <si>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</si>
  <si>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</si>
  <si>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</si>
  <si>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</si>
  <si>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</si>
  <si>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</si>
  <si>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</si>
  <si>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</si>
  <si>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</si>
  <si>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</si>
  <si>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</si>
  <si>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</si>
  <si>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</si>
  <si>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</si>
  <si>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</si>
  <si>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</si>
  <si>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</si>
  <si>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</si>
  <si>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</si>
  <si>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</si>
  <si>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</si>
  <si>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</si>
  <si>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</si>
  <si>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</si>
  <si>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</si>
  <si>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</si>
  <si>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</si>
  <si>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</si>
  <si>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</si>
  <si>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</si>
  <si>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</si>
  <si>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</si>
  <si>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</si>
  <si>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</si>
  <si>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</si>
  <si>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</si>
  <si>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</si>
  <si>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</si>
  <si>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</si>
  <si>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</si>
  <si>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</si>
  <si>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</si>
  <si>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</si>
  <si>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</si>
  <si>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</si>
  <si>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</si>
  <si>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</si>
  <si>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</si>
  <si>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</si>
  <si>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</si>
  <si>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</si>
  <si>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</si>
  <si>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</si>
  <si>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</si>
  <si>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</si>
  <si>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</si>
  <si>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</si>
  <si>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</si>
  <si>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</si>
  <si>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</si>
  <si>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</si>
  <si>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</si>
  <si>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</si>
  <si>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</si>
  <si>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</si>
  <si>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</si>
  <si>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</si>
  <si>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</si>
  <si>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</si>
  <si>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</si>
  <si>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</si>
  <si>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</si>
  <si>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</si>
  <si>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</si>
  <si>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</si>
  <si>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</si>
  <si>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</si>
  <si>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</si>
  <si>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</si>
  <si>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</si>
  <si>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</si>
  <si>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</si>
  <si>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</si>
  <si>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</si>
  <si>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</si>
  <si>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</si>
  <si>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</si>
  <si>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</si>
  <si>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</si>
  <si>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</si>
  <si>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</si>
  <si>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</si>
  <si>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</si>
  <si>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</si>
  <si>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</si>
  <si>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</si>
  <si>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</si>
  <si>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</si>
  <si>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</si>
  <si>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</si>
  <si>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</si>
  <si>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</si>
  <si>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</si>
  <si>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</si>
  <si>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</si>
  <si>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</si>
  <si>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</si>
  <si>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</si>
  <si>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</si>
  <si>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</si>
  <si>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</si>
  <si>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</si>
  <si>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</si>
  <si>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</si>
  <si>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</si>
  <si>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</si>
  <si>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</si>
  <si>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</si>
  <si>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</si>
  <si>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</si>
  <si>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</si>
  <si>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</si>
  <si>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</si>
  <si>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</si>
  <si>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</si>
  <si>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</si>
  <si>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</si>
  <si>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</si>
  <si>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</si>
  <si>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</si>
  <si>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</si>
  <si>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</si>
  <si>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</si>
  <si>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</si>
  <si>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</si>
  <si>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</si>
  <si>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</si>
  <si>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</si>
  <si>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</si>
  <si>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</si>
  <si>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</si>
  <si>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</si>
  <si>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</si>
  <si>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</si>
  <si>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</si>
  <si>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</si>
  <si>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</si>
  <si>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</si>
  <si>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</si>
  <si>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</si>
  <si>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</si>
  <si>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</si>
  <si>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</si>
  <si>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</si>
  <si>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</si>
  <si>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</si>
  <si>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</si>
  <si>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</si>
  <si>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</si>
  <si>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</si>
  <si>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</si>
  <si>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</si>
  <si>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</si>
  <si>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</si>
  <si>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</si>
  <si>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</si>
  <si>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</si>
  <si>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</si>
  <si>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</si>
  <si>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</si>
  <si>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</si>
  <si>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</si>
  <si>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</si>
  <si>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</si>
  <si>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</si>
  <si>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</si>
  <si>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</si>
  <si>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</si>
  <si>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</si>
  <si>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</si>
  <si>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</si>
  <si>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</si>
  <si>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</si>
  <si>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</si>
  <si>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</si>
  <si>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</si>
  <si>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</si>
  <si>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</si>
  <si>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</si>
  <si>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</si>
  <si>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</si>
  <si>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</si>
  <si>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</si>
  <si>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</si>
  <si>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</si>
  <si>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</si>
  <si>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</si>
  <si>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</si>
  <si>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</si>
  <si>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</si>
  <si>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</si>
  <si>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</si>
  <si>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</si>
  <si>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</si>
  <si>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</si>
  <si>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</si>
  <si>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</si>
  <si>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</si>
  <si>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</si>
  <si>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</si>
  <si>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</si>
  <si>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</si>
  <si>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</si>
  <si>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</si>
  <si>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</si>
  <si>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</si>
  <si>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</si>
  <si>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</si>
  <si>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</si>
  <si>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</si>
  <si>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</si>
  <si>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</si>
  <si>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</si>
  <si>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</si>
  <si>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</si>
  <si>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</si>
  <si>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</si>
  <si>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</si>
  <si>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</si>
  <si>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</si>
  <si>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</si>
  <si>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</si>
  <si>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</si>
  <si>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</si>
  <si>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</si>
  <si>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</si>
  <si>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</si>
  <si>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</si>
  <si>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</si>
  <si>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</si>
  <si>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</si>
  <si>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</si>
  <si>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</si>
  <si>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</si>
  <si>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</si>
  <si>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</si>
  <si>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</si>
  <si>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</si>
  <si>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</si>
  <si>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</si>
  <si>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</si>
  <si>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</si>
  <si>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</si>
  <si>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</si>
  <si>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</si>
  <si>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</si>
  <si>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</si>
  <si>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</si>
  <si>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</si>
  <si>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</si>
  <si>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</si>
  <si>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</si>
  <si>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</si>
  <si>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</si>
  <si>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</si>
  <si>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</si>
  <si>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</si>
  <si>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</si>
  <si>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</si>
  <si>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</si>
  <si>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</si>
  <si>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</si>
  <si>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</si>
  <si>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</si>
  <si>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</si>
  <si>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</si>
  <si>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</si>
  <si>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</si>
  <si>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</si>
  <si>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</si>
  <si>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</si>
  <si>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</si>
  <si>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</si>
  <si>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</si>
  <si>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</si>
  <si>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</si>
  <si>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</si>
  <si>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</si>
  <si>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</si>
  <si>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</si>
  <si>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</si>
  <si>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</si>
  <si>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</si>
  <si>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</si>
  <si>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</si>
  <si>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</si>
  <si>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</si>
  <si>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</si>
  <si>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</si>
  <si>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</si>
  <si>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</si>
  <si>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</si>
  <si>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</si>
  <si>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</si>
  <si>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</si>
  <si>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</si>
  <si>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</si>
  <si>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</si>
  <si>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</si>
  <si>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</si>
  <si>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</si>
  <si>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</si>
  <si>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</si>
  <si>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</si>
  <si>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</si>
  <si>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</si>
  <si>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</si>
  <si>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</si>
  <si>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</si>
  <si>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</si>
  <si>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</si>
  <si>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</si>
  <si>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</si>
  <si>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</si>
  <si>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</si>
  <si>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</si>
  <si>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</si>
  <si>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</si>
  <si>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</si>
  <si>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</si>
  <si>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</si>
  <si>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</si>
  <si>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</si>
  <si>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</si>
  <si>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</si>
  <si>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</si>
  <si>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</si>
  <si>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</si>
  <si>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</si>
  <si>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</si>
  <si>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</si>
  <si>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</si>
  <si>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</si>
  <si>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</si>
  <si>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</si>
  <si>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</si>
  <si>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</si>
  <si>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</si>
  <si>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</si>
  <si>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</si>
  <si>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</si>
  <si>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</si>
  <si>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</si>
  <si>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</si>
  <si>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</si>
  <si>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</si>
  <si>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</si>
  <si>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</si>
  <si>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</si>
  <si>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</si>
  <si>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</si>
  <si>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</si>
  <si>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</si>
  <si>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</si>
  <si>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</si>
  <si>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</si>
  <si>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</si>
  <si>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</si>
  <si>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</si>
  <si>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</si>
  <si>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</si>
  <si>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</si>
  <si>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</si>
  <si>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</si>
  <si>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</si>
  <si>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</si>
  <si>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</si>
  <si>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</si>
  <si>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</si>
  <si>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</si>
  <si>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</si>
  <si>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</si>
  <si>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</si>
  <si>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</si>
  <si>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</si>
  <si>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</si>
  <si>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</si>
  <si>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</si>
  <si>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</si>
  <si>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</si>
  <si>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</si>
  <si>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</si>
  <si>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</si>
  <si>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</si>
  <si>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</si>
  <si>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</si>
  <si>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</si>
  <si>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</si>
  <si>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</si>
  <si>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</si>
  <si>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</si>
  <si>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</si>
  <si>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</si>
  <si>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</si>
  <si>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</si>
  <si>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</si>
  <si>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</si>
  <si>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</si>
  <si>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</si>
  <si>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</si>
  <si>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</si>
  <si>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</si>
  <si>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</si>
  <si>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</si>
  <si>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</si>
  <si>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</si>
  <si>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</si>
  <si>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</si>
  <si>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</si>
  <si>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</si>
  <si>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</si>
  <si>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</si>
  <si>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</si>
  <si>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</si>
  <si>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</si>
  <si>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埼玉県川口市本町四丁目11番6号</t>
    <phoneticPr fontId="3"/>
  </si>
  <si>
    <t>川口土木建築工業株式会社　                                                     代表取締役　古川　元一</t>
    <phoneticPr fontId="3"/>
  </si>
  <si>
    <t xml:space="preserve"> 048-224-5111</t>
    <phoneticPr fontId="3"/>
  </si>
  <si>
    <t>川口土木建築工業株式会社
（横浜市内工事現場）</t>
    <phoneticPr fontId="3"/>
  </si>
  <si>
    <t>埼玉県川口市本町四丁目11番6号
（鶴見区鶴見中央4丁目内）</t>
    <phoneticPr fontId="3"/>
  </si>
  <si>
    <t>総合工事業　建築工事業　D06</t>
    <phoneticPr fontId="3"/>
  </si>
  <si>
    <t>289人</t>
    <rPh sb="3" eb="4">
      <t>ニン</t>
    </rPh>
    <phoneticPr fontId="3"/>
  </si>
  <si>
    <t>○</t>
  </si>
  <si>
    <t>令和   ７年  ６ 月   ２０日</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</si>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</sst>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48971" y="2201396"/>
          <a:ext cx="660026" cy="637054"/>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23" zoomScaleNormal="100" zoomScaleSheetLayoutView="100" workbookViewId="0">
      <selection activeCell="F58" sqref="F58:O5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470</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471</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466</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3772</v>
      </c>
      <c r="N48" s="515"/>
      <c r="O48" s="516"/>
    </row>
    <row r="49" spans="3:21" ht="18" customHeight="1">
      <c r="C49" s="493" t="s">
        <v>11</v>
      </c>
      <c r="D49" s="494"/>
      <c r="E49" s="495"/>
      <c r="F49" s="548" t="s">
        <v>467</v>
      </c>
      <c r="G49" s="549"/>
      <c r="H49" s="549"/>
      <c r="I49" s="549"/>
      <c r="J49" s="549"/>
      <c r="K49" s="549"/>
      <c r="L49" s="126" t="s">
        <v>172</v>
      </c>
      <c r="M49" s="386"/>
      <c r="N49" s="517" t="s">
        <v>465</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t="s">
        <v>472</v>
      </c>
      <c r="M53" s="449"/>
      <c r="N53" s="389" t="s">
        <v>368</v>
      </c>
      <c r="O53" s="390"/>
    </row>
    <row r="54" spans="3:21" ht="22.5" customHeight="1">
      <c r="C54" s="295"/>
      <c r="D54" s="294"/>
      <c r="E54" s="310"/>
      <c r="F54" s="443" t="s">
        <v>369</v>
      </c>
      <c r="G54" s="444"/>
      <c r="H54" s="445"/>
      <c r="I54" s="446" t="s">
        <v>370</v>
      </c>
      <c r="J54" s="447"/>
      <c r="K54" s="447"/>
      <c r="L54" s="448">
        <v>1961</v>
      </c>
      <c r="M54" s="449"/>
      <c r="N54" s="389" t="s">
        <v>368</v>
      </c>
      <c r="O54" s="390"/>
    </row>
    <row r="55" spans="3:21" ht="22.5" customHeight="1">
      <c r="C55" s="295"/>
      <c r="D55" s="450" t="s">
        <v>371</v>
      </c>
      <c r="E55" s="451"/>
      <c r="F55" s="443" t="s">
        <v>372</v>
      </c>
      <c r="G55" s="444"/>
      <c r="H55" s="445"/>
      <c r="I55" s="446" t="s">
        <v>373</v>
      </c>
      <c r="J55" s="447"/>
      <c r="K55" s="447"/>
      <c r="L55" s="448" t="s">
        <v>472</v>
      </c>
      <c r="M55" s="449"/>
      <c r="N55" s="389" t="s">
        <v>374</v>
      </c>
      <c r="O55" s="390"/>
    </row>
    <row r="56" spans="3:21" ht="22.5" customHeight="1">
      <c r="C56" s="295"/>
      <c r="D56" s="450"/>
      <c r="E56" s="451"/>
      <c r="F56" s="443" t="s">
        <v>375</v>
      </c>
      <c r="G56" s="444"/>
      <c r="H56" s="445"/>
      <c r="I56" s="446" t="s">
        <v>376</v>
      </c>
      <c r="J56" s="447"/>
      <c r="K56" s="447"/>
      <c r="L56" s="448" t="s">
        <v>472</v>
      </c>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469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77.599999999999994</v>
      </c>
      <c r="I63" s="240" t="s">
        <v>4</v>
      </c>
      <c r="J63" s="473" t="s">
        <v>324</v>
      </c>
      <c r="K63" s="474"/>
      <c r="L63" s="475"/>
      <c r="M63" s="468">
        <f>+別紙!AA14</f>
        <v>77.599999999999994</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23.2</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77.599999999999994</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9" zoomScaleNormal="100" workbookViewId="0">
      <selection activeCell="AH11" sqref="AH1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7.2</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1.9</v>
      </c>
      <c r="E24" s="629"/>
      <c r="F24" s="629"/>
      <c r="G24" s="194" t="s">
        <v>198</v>
      </c>
      <c r="H24" s="607">
        <f>+F12</f>
        <v>7.2</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7.2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7.2</v>
      </c>
      <c r="Q27" s="612"/>
      <c r="R27" s="612"/>
      <c r="S27" s="612"/>
      <c r="T27" s="44" t="s">
        <v>38</v>
      </c>
      <c r="U27" s="64"/>
      <c r="V27" s="64"/>
      <c r="Y27" s="62" t="s">
        <v>39</v>
      </c>
      <c r="Z27" s="65"/>
      <c r="AH27" s="53"/>
      <c r="AI27" s="53"/>
      <c r="AJ27" s="53"/>
      <c r="AK27" s="53"/>
      <c r="AL27" s="575">
        <f>+AH18+P27</f>
        <v>7.2</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1.9</v>
      </c>
      <c r="E29" s="629"/>
      <c r="F29" s="629"/>
      <c r="G29" s="194" t="s">
        <v>198</v>
      </c>
      <c r="H29" s="607">
        <f>+AL27</f>
        <v>7.2</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0.6</v>
      </c>
      <c r="E30" s="629"/>
      <c r="F30" s="629"/>
      <c r="G30" s="194" t="s">
        <v>198</v>
      </c>
      <c r="H30" s="607">
        <f>+AL30</f>
        <v>7.2</v>
      </c>
      <c r="I30" s="608"/>
      <c r="J30" s="194" t="s">
        <v>198</v>
      </c>
      <c r="M30" s="581"/>
      <c r="P30" s="56"/>
      <c r="R30" s="611">
        <f>+ROUND(AA28,1)+ROUND(AA29,1)+ROUND(AA30,1)</f>
        <v>7.2</v>
      </c>
      <c r="S30" s="612"/>
      <c r="T30" s="612"/>
      <c r="U30" s="612"/>
      <c r="V30" s="44" t="s">
        <v>16</v>
      </c>
      <c r="Y30" s="613" t="s">
        <v>186</v>
      </c>
      <c r="Z30" s="614"/>
      <c r="AA30" s="569">
        <v>0</v>
      </c>
      <c r="AB30" s="570"/>
      <c r="AC30" s="570"/>
      <c r="AD30" s="570"/>
      <c r="AE30" s="570"/>
      <c r="AF30" s="44" t="s">
        <v>13</v>
      </c>
      <c r="AL30" s="561">
        <v>7.2</v>
      </c>
      <c r="AM30" s="562"/>
      <c r="AN30" s="562"/>
      <c r="AO30" s="562"/>
      <c r="AP30" s="52" t="s">
        <v>13</v>
      </c>
      <c r="AS30" s="606"/>
      <c r="AT30" s="603"/>
      <c r="AU30" s="603"/>
      <c r="AV30" s="604"/>
      <c r="AW30" s="405"/>
    </row>
    <row r="31" spans="2:49" ht="27" customHeight="1" thickTop="1" thickBot="1">
      <c r="B31" s="640" t="s">
        <v>226</v>
      </c>
      <c r="C31" s="641"/>
      <c r="D31" s="629">
        <v>1.9</v>
      </c>
      <c r="E31" s="629"/>
      <c r="F31" s="629"/>
      <c r="G31" s="194" t="s">
        <v>198</v>
      </c>
      <c r="H31" s="607">
        <f>+AS24</f>
        <v>7.2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0"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5.8</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5.8</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1.7</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5.8</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4"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29.1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6.2</v>
      </c>
      <c r="E24" s="629"/>
      <c r="F24" s="629"/>
      <c r="G24" s="194" t="s">
        <v>198</v>
      </c>
      <c r="H24" s="607">
        <f>+F12</f>
        <v>29.1</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29.1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29.1</v>
      </c>
      <c r="Q27" s="612"/>
      <c r="R27" s="612"/>
      <c r="S27" s="612"/>
      <c r="T27" s="44" t="s">
        <v>38</v>
      </c>
      <c r="U27" s="64"/>
      <c r="V27" s="64"/>
      <c r="Y27" s="62" t="s">
        <v>39</v>
      </c>
      <c r="Z27" s="65"/>
      <c r="AH27" s="53"/>
      <c r="AI27" s="53"/>
      <c r="AJ27" s="53"/>
      <c r="AK27" s="53"/>
      <c r="AL27" s="575">
        <f>+AH18+P27</f>
        <v>29.1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29.1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6.2</v>
      </c>
      <c r="E29" s="629"/>
      <c r="F29" s="629"/>
      <c r="G29" s="194" t="s">
        <v>198</v>
      </c>
      <c r="H29" s="607">
        <f>+AL27</f>
        <v>29.1</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1.9</v>
      </c>
      <c r="E30" s="629"/>
      <c r="F30" s="629"/>
      <c r="G30" s="194" t="s">
        <v>198</v>
      </c>
      <c r="H30" s="607">
        <f>+AL30</f>
        <v>29.1</v>
      </c>
      <c r="I30" s="608"/>
      <c r="J30" s="194" t="s">
        <v>198</v>
      </c>
      <c r="M30" s="581"/>
      <c r="P30" s="56"/>
      <c r="R30" s="611">
        <f>+ROUND(AA28,1)+ROUND(AA29,1)+ROUND(AA30,1)</f>
        <v>29.1</v>
      </c>
      <c r="S30" s="612"/>
      <c r="T30" s="612"/>
      <c r="U30" s="612"/>
      <c r="V30" s="44" t="s">
        <v>16</v>
      </c>
      <c r="Y30" s="613" t="s">
        <v>186</v>
      </c>
      <c r="Z30" s="614"/>
      <c r="AA30" s="569">
        <v>0</v>
      </c>
      <c r="AB30" s="570"/>
      <c r="AC30" s="570"/>
      <c r="AD30" s="570"/>
      <c r="AE30" s="570"/>
      <c r="AF30" s="44" t="s">
        <v>13</v>
      </c>
      <c r="AL30" s="561">
        <v>29.1</v>
      </c>
      <c r="AM30" s="562"/>
      <c r="AN30" s="562"/>
      <c r="AO30" s="562"/>
      <c r="AP30" s="52" t="s">
        <v>13</v>
      </c>
      <c r="AS30" s="606"/>
      <c r="AT30" s="603"/>
      <c r="AU30" s="603"/>
      <c r="AV30" s="604"/>
      <c r="AW30" s="405"/>
    </row>
    <row r="31" spans="2:49" ht="27" customHeight="1" thickTop="1" thickBot="1">
      <c r="B31" s="640" t="s">
        <v>226</v>
      </c>
      <c r="C31" s="641"/>
      <c r="D31" s="629">
        <v>6.2</v>
      </c>
      <c r="E31" s="629"/>
      <c r="F31" s="629"/>
      <c r="G31" s="194" t="s">
        <v>198</v>
      </c>
      <c r="H31" s="607">
        <f>+AS24</f>
        <v>29.1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2" zoomScaleNormal="100" workbookViewId="0">
      <selection activeCell="AH12" sqref="AH12:AM1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78.5</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50.4</v>
      </c>
      <c r="E24" s="629"/>
      <c r="F24" s="629"/>
      <c r="G24" s="194" t="s">
        <v>198</v>
      </c>
      <c r="H24" s="607">
        <f>+F12</f>
        <v>78.5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78.5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78.5</v>
      </c>
      <c r="Q27" s="612"/>
      <c r="R27" s="612"/>
      <c r="S27" s="612"/>
      <c r="T27" s="44" t="s">
        <v>38</v>
      </c>
      <c r="U27" s="64"/>
      <c r="V27" s="64"/>
      <c r="Y27" s="62" t="s">
        <v>39</v>
      </c>
      <c r="Z27" s="65"/>
      <c r="AH27" s="53"/>
      <c r="AI27" s="53"/>
      <c r="AJ27" s="53"/>
      <c r="AK27" s="53"/>
      <c r="AL27" s="575">
        <f>+AH18+P27</f>
        <v>78.5</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78.5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50.4</v>
      </c>
      <c r="E29" s="629"/>
      <c r="F29" s="629"/>
      <c r="G29" s="194" t="s">
        <v>198</v>
      </c>
      <c r="H29" s="607">
        <f>+AL27</f>
        <v>78.5</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15.1</v>
      </c>
      <c r="E30" s="629"/>
      <c r="F30" s="629"/>
      <c r="G30" s="194" t="s">
        <v>198</v>
      </c>
      <c r="H30" s="607">
        <f>+AL30</f>
        <v>78.5</v>
      </c>
      <c r="I30" s="608"/>
      <c r="J30" s="194" t="s">
        <v>198</v>
      </c>
      <c r="M30" s="581"/>
      <c r="P30" s="56"/>
      <c r="R30" s="611">
        <f>+ROUND(AA28,1)+ROUND(AA29,1)+ROUND(AA30,1)</f>
        <v>78.5</v>
      </c>
      <c r="S30" s="612"/>
      <c r="T30" s="612"/>
      <c r="U30" s="612"/>
      <c r="V30" s="44" t="s">
        <v>16</v>
      </c>
      <c r="Y30" s="613" t="s">
        <v>186</v>
      </c>
      <c r="Z30" s="614"/>
      <c r="AA30" s="569">
        <v>0</v>
      </c>
      <c r="AB30" s="570"/>
      <c r="AC30" s="570"/>
      <c r="AD30" s="570"/>
      <c r="AE30" s="570"/>
      <c r="AF30" s="44" t="s">
        <v>13</v>
      </c>
      <c r="AL30" s="561">
        <v>78.5</v>
      </c>
      <c r="AM30" s="562"/>
      <c r="AN30" s="562"/>
      <c r="AO30" s="562"/>
      <c r="AP30" s="52" t="s">
        <v>13</v>
      </c>
      <c r="AS30" s="606"/>
      <c r="AT30" s="603"/>
      <c r="AU30" s="603"/>
      <c r="AV30" s="604"/>
      <c r="AW30" s="405"/>
    </row>
    <row r="31" spans="2:49" ht="27" customHeight="1" thickTop="1" thickBot="1">
      <c r="B31" s="640" t="s">
        <v>226</v>
      </c>
      <c r="C31" s="641"/>
      <c r="D31" s="629">
        <v>50.4</v>
      </c>
      <c r="E31" s="629"/>
      <c r="F31" s="629"/>
      <c r="G31" s="194" t="s">
        <v>198</v>
      </c>
      <c r="H31" s="607">
        <f>+AS24</f>
        <v>78.5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AA18" sqref="K9:AA18"/>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川口土木建築工業株式会社
（横浜市内工事現場）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0.8</v>
      </c>
      <c r="M9" s="319">
        <f>IF(OR(ｷ.紙くず!D24&gt;0,ｷ.紙くず!D24&lt;0),ｷ.紙くず!D24,IF(M$19&gt;0,"0",0))</f>
        <v>7.8</v>
      </c>
      <c r="N9" s="319">
        <f>IF(OR(ｸ.木くず!D24&gt;0,ｸ.木くず!D24&lt;0),ｸ.木くず!D24,IF(N$19&gt;0,"0",0))</f>
        <v>4.7</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1.9</v>
      </c>
      <c r="T9" s="319">
        <f>IF(OR(ｾ.ｶﾞﾗｽ･ｺﾝｸﾘ･陶磁器くず!D24&gt;0,ｾ.ｶﾞﾗｽ･ｺﾝｸﾘ･陶磁器くず!D24&lt;0),ｾ.ｶﾞﾗｽ･ｺﾝｸﾘ･陶磁器くず!D24,IF(T$19&gt;0,"0",0))</f>
        <v>5.8</v>
      </c>
      <c r="U9" s="319">
        <f>IF(OR(ｿ.鉱さい!D24&gt;0,ｿ.鉱さい!D24&lt;0),ｿ.鉱さい!D24,IF(U$19&gt;0,"0",0))</f>
        <v>0</v>
      </c>
      <c r="V9" s="319">
        <f>IF(OR(ﾀ.がれき類!D24&gt;0,ﾀ.がれき類!D24&lt;0),ﾀ.がれき類!D24,IF(V$19&gt;0,"0",0))</f>
        <v>6.2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50.4</v>
      </c>
      <c r="AA9" s="321">
        <f>IF(SUM(G9:Z9)&gt;0,SUM(G9:Z9),IF(AA$19&gt;0,"0",0))</f>
        <v>77.599999999999994</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0.8</v>
      </c>
      <c r="M14" s="325">
        <f>IF(OR(ｷ.紙くず!D29&gt;0,ｷ.紙くず!D29&lt;0),ｷ.紙くず!D29,IF(M$19&gt;0,"0",0))</f>
        <v>7.8</v>
      </c>
      <c r="N14" s="325">
        <f>IF(OR(ｸ.木くず!D29&gt;0,ｸ.木くず!D29&lt;0),ｸ.木くず!D29,IF(N$19&gt;0,"0",0))</f>
        <v>4.7</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1.9</v>
      </c>
      <c r="T14" s="325">
        <f>IF(OR(ｾ.ｶﾞﾗｽ･ｺﾝｸﾘ･陶磁器くず!D29&gt;0,ｾ.ｶﾞﾗｽ･ｺﾝｸﾘ･陶磁器くず!D29&lt;0),ｾ.ｶﾞﾗｽ･ｺﾝｸﾘ･陶磁器くず!D29,IF(T$19&gt;0,"0",0))</f>
        <v>5.8</v>
      </c>
      <c r="U14" s="325">
        <f>IF(OR(ｿ.鉱さい!D29&gt;0,ｿ.鉱さい!D29&lt;0),ｿ.鉱さい!D29,IF(U$19&gt;0,"0",0))</f>
        <v>0</v>
      </c>
      <c r="V14" s="325">
        <f>IF(OR(ﾀ.がれき類!D29&gt;0,ﾀ.がれき類!D29&lt;0),ﾀ.がれき類!D29,IF(V$19&gt;0,"0",0))</f>
        <v>6.2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50.4</v>
      </c>
      <c r="AA14" s="327">
        <f t="shared" si="0"/>
        <v>77.599999999999994</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0.2</v>
      </c>
      <c r="M15" s="325">
        <f>IF(OR(ｷ.紙くず!D30&gt;0,ｷ.紙くず!D30&lt;0),ｷ.紙くず!D30,IF(M$19&gt;0,"0",0))</f>
        <v>2.2999999999999998</v>
      </c>
      <c r="N15" s="325">
        <f>IF(OR(ｸ.木くず!D30&gt;0,ｸ.木くず!D30&lt;0),ｸ.木くず!D30,IF(N$19&gt;0,"0",0))</f>
        <v>1.4</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0.6</v>
      </c>
      <c r="T15" s="325">
        <f>IF(OR(ｾ.ｶﾞﾗｽ･ｺﾝｸﾘ･陶磁器くず!D30&gt;0,ｾ.ｶﾞﾗｽ･ｺﾝｸﾘ･陶磁器くず!D30&lt;0),ｾ.ｶﾞﾗｽ･ｺﾝｸﾘ･陶磁器くず!D30,IF(T$19&gt;0,"0",0))</f>
        <v>1.7</v>
      </c>
      <c r="U15" s="325">
        <f>IF(OR(ｿ.鉱さい!D30&gt;0,ｿ.鉱さい!D30&lt;0),ｿ.鉱さい!D30,IF(U$19&gt;0,"0",0))</f>
        <v>0</v>
      </c>
      <c r="V15" s="325">
        <f>IF(OR(ﾀ.がれき類!D30&gt;0,ﾀ.がれき類!D30&lt;0),ﾀ.がれき類!D30,IF(V$19&gt;0,"0",0))</f>
        <v>1.9</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15.1</v>
      </c>
      <c r="AA15" s="327">
        <f t="shared" si="0"/>
        <v>23.2</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0.8</v>
      </c>
      <c r="M16" s="325">
        <f>IF(OR(ｷ.紙くず!D31&gt;0,ｷ.紙くず!D31&lt;0),ｷ.紙くず!D31,IF(M$19&gt;0,"0",0))</f>
        <v>7.8</v>
      </c>
      <c r="N16" s="325">
        <f>IF(OR(ｸ.木くず!D31&gt;0,ｸ.木くず!D31&lt;0),ｸ.木くず!D31,IF(N$19&gt;0,"0",0))</f>
        <v>4.7</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1.9</v>
      </c>
      <c r="T16" s="325">
        <f>IF(OR(ｾ.ｶﾞﾗｽ･ｺﾝｸﾘ･陶磁器くず!D31&gt;0,ｾ.ｶﾞﾗｽ･ｺﾝｸﾘ･陶磁器くず!D31&lt;0),ｾ.ｶﾞﾗｽ･ｺﾝｸﾘ･陶磁器くず!D31,IF(T$19&gt;0,"0",0))</f>
        <v>5.8</v>
      </c>
      <c r="U16" s="325">
        <f>IF(OR(ｿ.鉱さい!D31&gt;0,ｿ.鉱さい!D31&lt;0),ｿ.鉱さい!D31,IF(U$19&gt;0,"0",0))</f>
        <v>0</v>
      </c>
      <c r="V16" s="325">
        <f>IF(OR(ﾀ.がれき類!D31&gt;0,ﾀ.がれき類!D31&lt;0),ﾀ.がれき類!D31,IF(V$19&gt;0,"0",0))</f>
        <v>6.2</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50.4</v>
      </c>
      <c r="AA16" s="327">
        <f t="shared" si="0"/>
        <v>77.599999999999994</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28.6</v>
      </c>
      <c r="M19" s="331">
        <f t="shared" si="1"/>
        <v>43.6</v>
      </c>
      <c r="N19" s="331">
        <f t="shared" si="1"/>
        <v>22.1</v>
      </c>
      <c r="O19" s="331">
        <f t="shared" si="1"/>
        <v>0</v>
      </c>
      <c r="P19" s="331">
        <f t="shared" si="1"/>
        <v>0</v>
      </c>
      <c r="Q19" s="331">
        <f t="shared" si="1"/>
        <v>0</v>
      </c>
      <c r="R19" s="331">
        <f t="shared" si="1"/>
        <v>0</v>
      </c>
      <c r="S19" s="331">
        <f t="shared" si="1"/>
        <v>7.2</v>
      </c>
      <c r="T19" s="331">
        <f t="shared" si="1"/>
        <v>0</v>
      </c>
      <c r="U19" s="331">
        <f t="shared" si="1"/>
        <v>0</v>
      </c>
      <c r="V19" s="331">
        <f t="shared" si="1"/>
        <v>29.1</v>
      </c>
      <c r="W19" s="331">
        <f t="shared" si="1"/>
        <v>0</v>
      </c>
      <c r="X19" s="331">
        <f t="shared" si="1"/>
        <v>0</v>
      </c>
      <c r="Y19" s="331">
        <f t="shared" si="1"/>
        <v>0</v>
      </c>
      <c r="Z19" s="332">
        <f t="shared" si="1"/>
        <v>78.5</v>
      </c>
      <c r="AA19" s="333">
        <f t="shared" ref="AA19:AA25" si="2">SUM(G19:Z19)</f>
        <v>209.10000000000002</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28.6</v>
      </c>
      <c r="M41" s="367">
        <f t="shared" si="8"/>
        <v>43.6</v>
      </c>
      <c r="N41" s="367">
        <f t="shared" si="8"/>
        <v>22.1</v>
      </c>
      <c r="O41" s="367">
        <f t="shared" si="8"/>
        <v>0</v>
      </c>
      <c r="P41" s="367">
        <f t="shared" si="8"/>
        <v>0</v>
      </c>
      <c r="Q41" s="367">
        <f t="shared" si="8"/>
        <v>0</v>
      </c>
      <c r="R41" s="367">
        <f t="shared" si="8"/>
        <v>0</v>
      </c>
      <c r="S41" s="367">
        <f t="shared" si="8"/>
        <v>7.2</v>
      </c>
      <c r="T41" s="367">
        <f t="shared" si="8"/>
        <v>0</v>
      </c>
      <c r="U41" s="367">
        <f t="shared" si="8"/>
        <v>0</v>
      </c>
      <c r="V41" s="367">
        <f t="shared" si="8"/>
        <v>29.1</v>
      </c>
      <c r="W41" s="367">
        <f t="shared" si="8"/>
        <v>0</v>
      </c>
      <c r="X41" s="367">
        <f t="shared" si="8"/>
        <v>0</v>
      </c>
      <c r="Y41" s="367">
        <f t="shared" si="8"/>
        <v>0</v>
      </c>
      <c r="Z41" s="368">
        <f t="shared" si="8"/>
        <v>78.5</v>
      </c>
      <c r="AA41" s="369">
        <f t="shared" si="4"/>
        <v>209.10000000000002</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28.6</v>
      </c>
      <c r="M42" s="358">
        <f t="shared" si="9"/>
        <v>43.6</v>
      </c>
      <c r="N42" s="358">
        <f t="shared" si="9"/>
        <v>22.1</v>
      </c>
      <c r="O42" s="358">
        <f t="shared" si="9"/>
        <v>0</v>
      </c>
      <c r="P42" s="358">
        <f t="shared" si="9"/>
        <v>0</v>
      </c>
      <c r="Q42" s="358">
        <f t="shared" si="9"/>
        <v>0</v>
      </c>
      <c r="R42" s="358">
        <f t="shared" si="9"/>
        <v>0</v>
      </c>
      <c r="S42" s="358">
        <f t="shared" si="9"/>
        <v>7.2</v>
      </c>
      <c r="T42" s="358">
        <f t="shared" si="9"/>
        <v>0</v>
      </c>
      <c r="U42" s="358">
        <f t="shared" si="9"/>
        <v>0</v>
      </c>
      <c r="V42" s="358">
        <f t="shared" si="9"/>
        <v>29.1</v>
      </c>
      <c r="W42" s="358">
        <f t="shared" si="9"/>
        <v>0</v>
      </c>
      <c r="X42" s="358">
        <f t="shared" si="9"/>
        <v>0</v>
      </c>
      <c r="Y42" s="358">
        <f t="shared" si="9"/>
        <v>0</v>
      </c>
      <c r="Z42" s="359">
        <f t="shared" si="9"/>
        <v>78.5</v>
      </c>
      <c r="AA42" s="360">
        <f t="shared" si="4"/>
        <v>209.10000000000002</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28.6</v>
      </c>
      <c r="M43" s="361">
        <f>+ｷ.紙くず!$AA$28</f>
        <v>43.6</v>
      </c>
      <c r="N43" s="361">
        <f>+ｸ.木くず!$AA$28</f>
        <v>22.1</v>
      </c>
      <c r="O43" s="361">
        <f>+ｹ.繊維くず!$AA$28</f>
        <v>0</v>
      </c>
      <c r="P43" s="361">
        <f>+ｺ.動植物性残さ!$AA$28</f>
        <v>0</v>
      </c>
      <c r="Q43" s="361">
        <f>+ｻ.動物系固形不要物!$AA$28</f>
        <v>0</v>
      </c>
      <c r="R43" s="361">
        <f>+ｼ.ｺﾞﾑくず!$AA$28</f>
        <v>0</v>
      </c>
      <c r="S43" s="361">
        <f>+ｽ.金属くず!$AA$28</f>
        <v>7.2</v>
      </c>
      <c r="T43" s="361">
        <f>+ｾ.ｶﾞﾗｽ･ｺﾝｸﾘ･陶磁器くず!$AA$28</f>
        <v>0</v>
      </c>
      <c r="U43" s="361">
        <f>+ｿ.鉱さい!$AA$28</f>
        <v>0</v>
      </c>
      <c r="V43" s="361">
        <f>+ﾀ.がれき類!$AA$28</f>
        <v>29.1</v>
      </c>
      <c r="W43" s="361">
        <f>+ﾁ.動物のふん尿!$AA$28</f>
        <v>0</v>
      </c>
      <c r="X43" s="361">
        <f>+ﾂ.動物の死体!$AA$28</f>
        <v>0</v>
      </c>
      <c r="Y43" s="361">
        <f>+ﾃ.ばいじん!$AA$28</f>
        <v>0</v>
      </c>
      <c r="Z43" s="362">
        <f>+ﾄ.混合廃棄物その他!$AA$28</f>
        <v>78.5</v>
      </c>
      <c r="AA43" s="363">
        <f t="shared" si="4"/>
        <v>209.10000000000002</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28.6</v>
      </c>
      <c r="M47" s="370">
        <f>+ｷ.紙くず!$AL$27</f>
        <v>43.6</v>
      </c>
      <c r="N47" s="370">
        <f>+ｸ.木くず!$AL$27</f>
        <v>22.1</v>
      </c>
      <c r="O47" s="370">
        <f>+ｹ.繊維くず!$AL$27</f>
        <v>0</v>
      </c>
      <c r="P47" s="370">
        <f>+ｺ.動植物性残さ!$AL$27</f>
        <v>0</v>
      </c>
      <c r="Q47" s="370">
        <f>+ｻ.動物系固形不要物!$AL$27</f>
        <v>0</v>
      </c>
      <c r="R47" s="370">
        <f>+ｼ.ｺﾞﾑくず!$AL$27</f>
        <v>0</v>
      </c>
      <c r="S47" s="370">
        <f>+ｽ.金属くず!$AL$27</f>
        <v>7.2</v>
      </c>
      <c r="T47" s="370">
        <f>+ｾ.ｶﾞﾗｽ･ｺﾝｸﾘ･陶磁器くず!$AL$27</f>
        <v>0</v>
      </c>
      <c r="U47" s="370">
        <f>+ｿ.鉱さい!$AL$27</f>
        <v>0</v>
      </c>
      <c r="V47" s="370">
        <f>+ﾀ.がれき類!$AL$27</f>
        <v>29.1</v>
      </c>
      <c r="W47" s="370">
        <f>+ﾁ.動物のふん尿!$AL$27</f>
        <v>0</v>
      </c>
      <c r="X47" s="370">
        <f>+ﾂ.動物の死体!$AL$27</f>
        <v>0</v>
      </c>
      <c r="Y47" s="370">
        <f>+ﾃ.ばいじん!$AL$27</f>
        <v>0</v>
      </c>
      <c r="Z47" s="371">
        <f>+ﾄ.混合廃棄物その他!$AL$27</f>
        <v>78.5</v>
      </c>
      <c r="AA47" s="372">
        <f t="shared" si="4"/>
        <v>209.10000000000002</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28.6</v>
      </c>
      <c r="M48" s="373">
        <f>+ｷ.紙くず!$AL$30</f>
        <v>43.6</v>
      </c>
      <c r="N48" s="373">
        <f>+ｸ.木くず!$AL$30</f>
        <v>22.1</v>
      </c>
      <c r="O48" s="373">
        <f>+ｹ.繊維くず!$AL$30</f>
        <v>0</v>
      </c>
      <c r="P48" s="373">
        <f>+ｺ.動植物性残さ!$AL$30</f>
        <v>0</v>
      </c>
      <c r="Q48" s="373">
        <f>+ｻ.動物系固形不要物!$AL$30</f>
        <v>0</v>
      </c>
      <c r="R48" s="373">
        <f>+ｼ.ｺﾞﾑくず!$AL$30</f>
        <v>0</v>
      </c>
      <c r="S48" s="373">
        <f>+ｽ.金属くず!$AL$30</f>
        <v>7.2</v>
      </c>
      <c r="T48" s="373">
        <f>+ｾ.ｶﾞﾗｽ･ｺﾝｸﾘ･陶磁器くず!$AL$30</f>
        <v>0</v>
      </c>
      <c r="U48" s="373">
        <f>+ｿ.鉱さい!$AL$30</f>
        <v>0</v>
      </c>
      <c r="V48" s="373">
        <f>+ﾀ.がれき類!$AL$30</f>
        <v>29.1</v>
      </c>
      <c r="W48" s="373">
        <f>+ﾁ.動物のふん尿!$AL$30</f>
        <v>0</v>
      </c>
      <c r="X48" s="373">
        <f>+ﾂ.動物の死体!$AL$30</f>
        <v>0</v>
      </c>
      <c r="Y48" s="373">
        <f>+ﾃ.ばいじん!$AL$30</f>
        <v>0</v>
      </c>
      <c r="Z48" s="374">
        <f>+ﾄ.混合廃棄物その他!$AL$30</f>
        <v>78.5</v>
      </c>
      <c r="AA48" s="375">
        <f t="shared" si="4"/>
        <v>209.10000000000002</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28.6</v>
      </c>
      <c r="M49" s="422">
        <f>+ｷ.紙くず!$AS$24</f>
        <v>43.6</v>
      </c>
      <c r="N49" s="422">
        <f>+ｸ.木くず!$AS$24</f>
        <v>22.1</v>
      </c>
      <c r="O49" s="422">
        <f>+ｹ.繊維くず!$AS$24</f>
        <v>0</v>
      </c>
      <c r="P49" s="422">
        <f>+ｺ.動植物性残さ!$AS$24</f>
        <v>0</v>
      </c>
      <c r="Q49" s="422">
        <f>+ｻ.動物系固形不要物!$AS$24</f>
        <v>0</v>
      </c>
      <c r="R49" s="422">
        <f>+ｼ.ｺﾞﾑくず!$AS$24</f>
        <v>0</v>
      </c>
      <c r="S49" s="422">
        <f>+ｽ.金属くず!$AS$24</f>
        <v>7.2</v>
      </c>
      <c r="T49" s="422">
        <f>+ｾ.ｶﾞﾗｽ･ｺﾝｸﾘ･陶磁器くず!$AS$24</f>
        <v>0</v>
      </c>
      <c r="U49" s="422">
        <f>+ｿ.鉱さい!$AS$24</f>
        <v>0</v>
      </c>
      <c r="V49" s="422">
        <f>+ﾀ.がれき類!$AS$24</f>
        <v>29.1</v>
      </c>
      <c r="W49" s="422">
        <f>+ﾁ.動物のふん尿!$AS$24</f>
        <v>0</v>
      </c>
      <c r="X49" s="422">
        <f>+ﾂ.動物の死体!$AS$24</f>
        <v>0</v>
      </c>
      <c r="Y49" s="422">
        <f>+ﾃ.ばいじん!$AS$24</f>
        <v>0</v>
      </c>
      <c r="Z49" s="423">
        <f>+ﾄ.混合廃棄物その他!$AS$24</f>
        <v>78.5</v>
      </c>
      <c r="AA49" s="424">
        <f t="shared" si="4"/>
        <v>209.10000000000002</v>
      </c>
    </row>
    <row r="50" spans="2:27" ht="20.45" customHeight="1">
      <c r="B50" s="167"/>
      <c r="C50" s="173"/>
      <c r="D50" s="410"/>
      <c r="E50" s="702" t="s">
        <v>449</v>
      </c>
      <c r="F50" s="703"/>
      <c r="G50" s="411"/>
      <c r="H50" s="411"/>
      <c r="I50" s="411"/>
      <c r="J50" s="411"/>
      <c r="K50" s="411"/>
      <c r="L50" s="376">
        <f>ｶ.廃ﾌﾟﾗ類!AU18</f>
        <v>15</v>
      </c>
      <c r="M50" s="411"/>
      <c r="N50" s="411"/>
      <c r="O50" s="411"/>
      <c r="P50" s="411"/>
      <c r="Q50" s="411"/>
      <c r="R50" s="411"/>
      <c r="S50" s="411"/>
      <c r="T50" s="411"/>
      <c r="U50" s="411"/>
      <c r="V50" s="411"/>
      <c r="W50" s="411"/>
      <c r="X50" s="411"/>
      <c r="Y50" s="411"/>
      <c r="Z50" s="433"/>
      <c r="AA50" s="377">
        <f t="shared" si="4"/>
        <v>15</v>
      </c>
    </row>
    <row r="51" spans="2:27" ht="20.45" customHeight="1">
      <c r="B51" s="167"/>
      <c r="C51" s="173"/>
      <c r="D51" s="410"/>
      <c r="E51" s="704" t="s">
        <v>450</v>
      </c>
      <c r="F51" s="705"/>
      <c r="G51" s="415"/>
      <c r="H51" s="415"/>
      <c r="I51" s="415"/>
      <c r="J51" s="415"/>
      <c r="K51" s="415"/>
      <c r="L51" s="376">
        <f>ｶ.廃ﾌﾟﾗ類!AU19</f>
        <v>13</v>
      </c>
      <c r="M51" s="415"/>
      <c r="N51" s="415"/>
      <c r="O51" s="415"/>
      <c r="P51" s="415"/>
      <c r="Q51" s="415"/>
      <c r="R51" s="415"/>
      <c r="S51" s="415"/>
      <c r="T51" s="415"/>
      <c r="U51" s="415"/>
      <c r="V51" s="415"/>
      <c r="W51" s="415"/>
      <c r="X51" s="415"/>
      <c r="Y51" s="415"/>
      <c r="Z51" s="433"/>
      <c r="AA51" s="377">
        <f t="shared" si="4"/>
        <v>13</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0.6</v>
      </c>
      <c r="M53" s="419"/>
      <c r="N53" s="419"/>
      <c r="O53" s="419"/>
      <c r="P53" s="419"/>
      <c r="Q53" s="419"/>
      <c r="R53" s="419"/>
      <c r="S53" s="419"/>
      <c r="T53" s="419"/>
      <c r="U53" s="419"/>
      <c r="V53" s="419"/>
      <c r="W53" s="419"/>
      <c r="X53" s="419"/>
      <c r="Y53" s="419"/>
      <c r="Z53" s="434"/>
      <c r="AA53" s="426">
        <f t="shared" si="4"/>
        <v>0.6</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29.400000000000002</v>
      </c>
      <c r="M63" s="406">
        <f t="shared" si="10"/>
        <v>51.4</v>
      </c>
      <c r="N63" s="406">
        <f t="shared" si="10"/>
        <v>26.8</v>
      </c>
      <c r="O63" s="406">
        <f t="shared" si="10"/>
        <v>0</v>
      </c>
      <c r="P63" s="406">
        <f t="shared" si="10"/>
        <v>0</v>
      </c>
      <c r="Q63" s="406">
        <f t="shared" si="10"/>
        <v>0</v>
      </c>
      <c r="R63" s="406">
        <f t="shared" si="10"/>
        <v>0</v>
      </c>
      <c r="S63" s="406">
        <f t="shared" si="10"/>
        <v>9.1</v>
      </c>
      <c r="T63" s="406">
        <f t="shared" si="10"/>
        <v>5.8</v>
      </c>
      <c r="U63" s="406">
        <f t="shared" si="10"/>
        <v>0</v>
      </c>
      <c r="V63" s="406">
        <f t="shared" si="10"/>
        <v>35.300000000000004</v>
      </c>
      <c r="W63" s="406">
        <f t="shared" si="10"/>
        <v>0</v>
      </c>
      <c r="X63" s="406">
        <f t="shared" si="10"/>
        <v>0</v>
      </c>
      <c r="Y63" s="406">
        <f t="shared" si="10"/>
        <v>0</v>
      </c>
      <c r="Z63" s="406">
        <f t="shared" si="10"/>
        <v>128.9</v>
      </c>
      <c r="AA63" s="407">
        <f>+AA9+AA19+AA20</f>
        <v>286.70000000000005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27" zoomScaleNormal="100" zoomScaleSheetLayoutView="100" workbookViewId="0">
      <selection activeCell="H40" sqref="H40"/>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７年  ６ 月   ２０日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埼玉県川口市本町四丁目11番6号</v>
      </c>
      <c r="K16" s="746"/>
      <c r="L16" s="747"/>
      <c r="M16" s="747"/>
      <c r="N16" s="747"/>
      <c r="O16" s="748"/>
    </row>
    <row r="17" spans="1:15" ht="26.25" customHeight="1">
      <c r="C17" s="78"/>
      <c r="H17" s="23" t="s">
        <v>7</v>
      </c>
      <c r="I17" s="23"/>
      <c r="J17" s="746" t="str">
        <f>+表紙!J40</f>
        <v>川口土木建築工業株式会社　                                                     代表取締役　古川　元一</v>
      </c>
      <c r="K17" s="746"/>
      <c r="L17" s="747"/>
      <c r="M17" s="747"/>
      <c r="N17" s="747"/>
      <c r="O17" s="748"/>
    </row>
    <row r="18" spans="1:15">
      <c r="C18" s="78"/>
      <c r="J18" s="21" t="s">
        <v>8</v>
      </c>
      <c r="O18" s="79"/>
    </row>
    <row r="19" spans="1:15">
      <c r="C19" s="78"/>
      <c r="J19" s="24" t="s">
        <v>9</v>
      </c>
      <c r="K19" s="24"/>
      <c r="L19" s="759" t="str">
        <f>IF(+表紙!L42="","",+表紙!L42)</f>
        <v xml:space="preserve"> 048-224-5111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川口土木建築工業株式会社
（横浜市内工事現場）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3772</v>
      </c>
      <c r="N25" s="783"/>
      <c r="O25" s="784"/>
    </row>
    <row r="26" spans="1:15" ht="18" customHeight="1">
      <c r="C26" s="493" t="s">
        <v>11</v>
      </c>
      <c r="D26" s="494"/>
      <c r="E26" s="495"/>
      <c r="F26" s="769" t="str">
        <f>+表紙!F49</f>
        <v>埼玉県川口市本町四丁目11番6号
（鶴見区鶴見中央4丁目内）</v>
      </c>
      <c r="G26" s="770"/>
      <c r="H26" s="770"/>
      <c r="I26" s="770"/>
      <c r="J26" s="770"/>
      <c r="K26" s="770"/>
      <c r="L26" s="126" t="s">
        <v>172</v>
      </c>
      <c r="M26" s="222"/>
      <c r="N26" s="773" t="str">
        <f>IF(+表紙!N49="","",+表紙!N49)</f>
        <v xml:space="preserve"> 048-224-5111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　建築工事業　D06</v>
      </c>
      <c r="M29" s="785"/>
      <c r="N29" s="744"/>
      <c r="O29" s="745"/>
    </row>
    <row r="30" spans="1:15" ht="22.5" customHeight="1">
      <c r="C30" s="295"/>
      <c r="D30" s="306" t="s">
        <v>19</v>
      </c>
      <c r="E30" s="307" t="s">
        <v>365</v>
      </c>
      <c r="F30" s="735" t="s">
        <v>366</v>
      </c>
      <c r="G30" s="444"/>
      <c r="H30" s="736"/>
      <c r="I30" s="735" t="s">
        <v>367</v>
      </c>
      <c r="J30" s="447"/>
      <c r="K30" s="457"/>
      <c r="L30" s="738" t="str">
        <f>+表紙!L53</f>
        <v>-</v>
      </c>
      <c r="M30" s="739"/>
      <c r="N30" s="308" t="s">
        <v>368</v>
      </c>
      <c r="O30" s="309"/>
    </row>
    <row r="31" spans="1:15" ht="22.5" customHeight="1">
      <c r="C31" s="295"/>
      <c r="D31" s="294"/>
      <c r="E31" s="310"/>
      <c r="F31" s="735" t="s">
        <v>369</v>
      </c>
      <c r="G31" s="444"/>
      <c r="H31" s="736"/>
      <c r="I31" s="737" t="s">
        <v>370</v>
      </c>
      <c r="J31" s="447"/>
      <c r="K31" s="447"/>
      <c r="L31" s="738">
        <f>+表紙!L54</f>
        <v>1961</v>
      </c>
      <c r="M31" s="739"/>
      <c r="N31" s="308" t="s">
        <v>368</v>
      </c>
      <c r="O31" s="309"/>
    </row>
    <row r="32" spans="1:15" ht="22.5" customHeight="1">
      <c r="C32" s="295"/>
      <c r="D32" s="450" t="s">
        <v>371</v>
      </c>
      <c r="E32" s="451"/>
      <c r="F32" s="735" t="s">
        <v>372</v>
      </c>
      <c r="G32" s="444"/>
      <c r="H32" s="736"/>
      <c r="I32" s="737" t="s">
        <v>373</v>
      </c>
      <c r="J32" s="447"/>
      <c r="K32" s="447"/>
      <c r="L32" s="738" t="str">
        <f>+表紙!L55</f>
        <v>-</v>
      </c>
      <c r="M32" s="739"/>
      <c r="N32" s="308" t="s">
        <v>374</v>
      </c>
      <c r="O32" s="309"/>
    </row>
    <row r="33" spans="3:15" ht="22.5" customHeight="1">
      <c r="C33" s="295"/>
      <c r="D33" s="450"/>
      <c r="E33" s="451"/>
      <c r="F33" s="735" t="s">
        <v>375</v>
      </c>
      <c r="G33" s="444"/>
      <c r="H33" s="736"/>
      <c r="I33" s="737" t="s">
        <v>376</v>
      </c>
      <c r="J33" s="447"/>
      <c r="K33" s="447"/>
      <c r="L33" s="738" t="str">
        <f>+表紙!L56</f>
        <v>-</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289人</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77.599999999999994</v>
      </c>
      <c r="I40" s="240" t="s">
        <v>4</v>
      </c>
      <c r="J40" s="473" t="s">
        <v>324</v>
      </c>
      <c r="K40" s="474"/>
      <c r="L40" s="475"/>
      <c r="M40" s="786">
        <f>+表紙!M63</f>
        <v>77.599999999999994</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23.2</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77.599999999999994</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P18" sqref="P18:S1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2" zoomScale="85" zoomScaleNormal="85" workbookViewId="0">
      <selection activeCell="AU18" sqref="AU18: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28.6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v>0</v>
      </c>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v>0</v>
      </c>
      <c r="AV14" s="44" t="s">
        <v>34</v>
      </c>
      <c r="AW14" s="405"/>
    </row>
    <row r="15" spans="2:50"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554" t="s">
        <v>177</v>
      </c>
      <c r="AT15" s="555"/>
      <c r="AU15" s="95">
        <v>0</v>
      </c>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15</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13</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672" t="s">
        <v>460</v>
      </c>
      <c r="AS21" s="672"/>
      <c r="AT21" s="672"/>
      <c r="AU21" s="95">
        <v>0.6</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0.8</v>
      </c>
      <c r="E24" s="629"/>
      <c r="F24" s="629"/>
      <c r="G24" s="194" t="s">
        <v>198</v>
      </c>
      <c r="H24" s="607">
        <f>+F12</f>
        <v>28.6</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+ROUND(AU13,1)+ROUND(AA28,1)</f>
        <v>28.6</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28.6</v>
      </c>
      <c r="Q27" s="612"/>
      <c r="R27" s="612"/>
      <c r="S27" s="612"/>
      <c r="T27" s="44" t="s">
        <v>38</v>
      </c>
      <c r="U27" s="64"/>
      <c r="V27" s="64"/>
      <c r="Y27" s="62" t="s">
        <v>39</v>
      </c>
      <c r="Z27" s="65"/>
      <c r="AH27" s="53"/>
      <c r="AI27" s="53"/>
      <c r="AJ27" s="53"/>
      <c r="AK27" s="53"/>
      <c r="AL27" s="575">
        <f>+AH18+P27</f>
        <v>28.6</v>
      </c>
      <c r="AM27" s="576"/>
      <c r="AN27" s="576"/>
      <c r="AO27" s="576"/>
      <c r="AP27" s="52" t="s">
        <v>13</v>
      </c>
      <c r="AQ27" s="267"/>
      <c r="AR27" s="128"/>
      <c r="AS27" s="561">
        <v>0</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28.6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0.8</v>
      </c>
      <c r="E29" s="629"/>
      <c r="F29" s="629"/>
      <c r="G29" s="194" t="s">
        <v>198</v>
      </c>
      <c r="H29" s="607">
        <f>+AL27</f>
        <v>28.6</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0.2</v>
      </c>
      <c r="E30" s="629"/>
      <c r="F30" s="629"/>
      <c r="G30" s="194" t="s">
        <v>198</v>
      </c>
      <c r="H30" s="607">
        <f>+AL30</f>
        <v>28.6</v>
      </c>
      <c r="I30" s="608"/>
      <c r="J30" s="194" t="s">
        <v>198</v>
      </c>
      <c r="M30" s="581"/>
      <c r="P30" s="56"/>
      <c r="R30" s="611">
        <f>+ROUND(AA28,1)+ROUND(AA29,1)+ROUND(AA30,1)</f>
        <v>28.6</v>
      </c>
      <c r="S30" s="612"/>
      <c r="T30" s="612"/>
      <c r="U30" s="612"/>
      <c r="V30" s="44" t="s">
        <v>16</v>
      </c>
      <c r="Y30" s="613" t="s">
        <v>186</v>
      </c>
      <c r="Z30" s="614"/>
      <c r="AA30" s="569">
        <v>0</v>
      </c>
      <c r="AB30" s="570"/>
      <c r="AC30" s="570"/>
      <c r="AD30" s="570"/>
      <c r="AE30" s="570"/>
      <c r="AF30" s="44" t="s">
        <v>13</v>
      </c>
      <c r="AL30" s="561">
        <v>28.6</v>
      </c>
      <c r="AM30" s="562"/>
      <c r="AN30" s="562"/>
      <c r="AO30" s="562"/>
      <c r="AP30" s="52" t="s">
        <v>13</v>
      </c>
      <c r="AS30" s="606"/>
      <c r="AT30" s="603"/>
      <c r="AU30" s="603"/>
      <c r="AV30" s="604"/>
      <c r="AW30" s="405"/>
    </row>
    <row r="31" spans="2:51" ht="27" customHeight="1" thickTop="1" thickBot="1">
      <c r="B31" s="640" t="s">
        <v>226</v>
      </c>
      <c r="C31" s="641"/>
      <c r="D31" s="629">
        <v>0.8</v>
      </c>
      <c r="E31" s="629"/>
      <c r="F31" s="629"/>
      <c r="G31" s="194" t="s">
        <v>198</v>
      </c>
      <c r="H31" s="607">
        <f>+AS24</f>
        <v>28.6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1"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43.6</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7.8</v>
      </c>
      <c r="E24" s="629"/>
      <c r="F24" s="629"/>
      <c r="G24" s="194" t="s">
        <v>198</v>
      </c>
      <c r="H24" s="607">
        <f>+F12</f>
        <v>43.6</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43.6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43.6</v>
      </c>
      <c r="Q27" s="612"/>
      <c r="R27" s="612"/>
      <c r="S27" s="612"/>
      <c r="T27" s="44" t="s">
        <v>38</v>
      </c>
      <c r="U27" s="64"/>
      <c r="V27" s="64"/>
      <c r="Y27" s="62" t="s">
        <v>39</v>
      </c>
      <c r="Z27" s="65"/>
      <c r="AH27" s="53"/>
      <c r="AI27" s="53"/>
      <c r="AJ27" s="53"/>
      <c r="AK27" s="53"/>
      <c r="AL27" s="575">
        <f>+AH18+P27</f>
        <v>43.6</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43.6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7.8</v>
      </c>
      <c r="E29" s="629"/>
      <c r="F29" s="629"/>
      <c r="G29" s="194" t="s">
        <v>198</v>
      </c>
      <c r="H29" s="607">
        <f>+AL27</f>
        <v>43.6</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2.2999999999999998</v>
      </c>
      <c r="E30" s="629"/>
      <c r="F30" s="629"/>
      <c r="G30" s="194" t="s">
        <v>198</v>
      </c>
      <c r="H30" s="607">
        <f>+AL30</f>
        <v>43.6</v>
      </c>
      <c r="I30" s="608"/>
      <c r="J30" s="194" t="s">
        <v>198</v>
      </c>
      <c r="M30" s="581"/>
      <c r="P30" s="56"/>
      <c r="R30" s="611">
        <f>+ROUND(AA28,1)+ROUND(AA29,1)+ROUND(AA30,1)</f>
        <v>43.6</v>
      </c>
      <c r="S30" s="612"/>
      <c r="T30" s="612"/>
      <c r="U30" s="612"/>
      <c r="V30" s="44" t="s">
        <v>16</v>
      </c>
      <c r="Y30" s="613" t="s">
        <v>186</v>
      </c>
      <c r="Z30" s="614"/>
      <c r="AA30" s="569">
        <v>0</v>
      </c>
      <c r="AB30" s="570"/>
      <c r="AC30" s="570"/>
      <c r="AD30" s="570"/>
      <c r="AE30" s="570"/>
      <c r="AF30" s="44" t="s">
        <v>13</v>
      </c>
      <c r="AL30" s="561">
        <v>43.6</v>
      </c>
      <c r="AM30" s="562"/>
      <c r="AN30" s="562"/>
      <c r="AO30" s="562"/>
      <c r="AP30" s="52" t="s">
        <v>13</v>
      </c>
      <c r="AS30" s="606"/>
      <c r="AT30" s="603"/>
      <c r="AU30" s="603"/>
      <c r="AV30" s="604"/>
      <c r="AW30" s="405"/>
    </row>
    <row r="31" spans="2:49" ht="27" customHeight="1" thickTop="1" thickBot="1">
      <c r="B31" s="640" t="s">
        <v>226</v>
      </c>
      <c r="C31" s="641"/>
      <c r="D31" s="629">
        <v>7.8</v>
      </c>
      <c r="E31" s="629"/>
      <c r="F31" s="629"/>
      <c r="G31" s="194" t="s">
        <v>198</v>
      </c>
      <c r="H31" s="607">
        <f>+AS24</f>
        <v>43.6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9" zoomScaleNormal="100" workbookViewId="0">
      <selection activeCell="AS34" sqref="AS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川口土木建築工業株式会社
（横浜市内工事現場）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v>0</v>
      </c>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22.1</v>
      </c>
      <c r="G12" s="576"/>
      <c r="H12" s="576"/>
      <c r="I12" s="52" t="s">
        <v>13</v>
      </c>
      <c r="J12" s="53"/>
      <c r="K12" s="54"/>
      <c r="L12" s="53"/>
      <c r="M12" s="581"/>
      <c r="N12" s="55"/>
      <c r="P12" s="561">
        <v>0</v>
      </c>
      <c r="Q12" s="579"/>
      <c r="R12" s="579"/>
      <c r="S12" s="579"/>
      <c r="T12" s="52" t="s">
        <v>13</v>
      </c>
      <c r="U12" s="53"/>
      <c r="V12" s="53"/>
      <c r="W12" s="53"/>
      <c r="X12" s="53"/>
      <c r="Y12"/>
      <c r="Z12"/>
      <c r="AA12"/>
      <c r="AB12"/>
      <c r="AC12" s="56"/>
      <c r="AE12" s="591"/>
      <c r="AG12" s="137"/>
      <c r="AH12" s="561">
        <v>0</v>
      </c>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v>0</v>
      </c>
      <c r="G15" s="629"/>
      <c r="H15" s="629"/>
      <c r="I15" s="44" t="s">
        <v>13</v>
      </c>
      <c r="J15" s="53"/>
      <c r="K15" s="56"/>
      <c r="L15" s="53"/>
      <c r="M15" s="581"/>
      <c r="N15" s="56"/>
      <c r="P15" s="561">
        <v>0</v>
      </c>
      <c r="Q15" s="579"/>
      <c r="R15" s="579"/>
      <c r="S15" s="579"/>
      <c r="T15" s="52" t="s">
        <v>13</v>
      </c>
      <c r="U15" s="53"/>
      <c r="V15" s="53"/>
      <c r="W15" s="53"/>
      <c r="X15" s="53"/>
      <c r="Y15"/>
      <c r="Z15"/>
      <c r="AA15"/>
      <c r="AB15"/>
      <c r="AC15" s="56"/>
      <c r="AH15" s="569">
        <v>0</v>
      </c>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v>0</v>
      </c>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v>0</v>
      </c>
      <c r="AV17" s="44" t="s">
        <v>34</v>
      </c>
      <c r="AW17" s="405"/>
    </row>
    <row r="18" spans="2:49" ht="24.75" customHeight="1" thickBot="1">
      <c r="K18" s="56"/>
      <c r="L18" s="53"/>
      <c r="M18" s="581"/>
      <c r="N18" s="56"/>
      <c r="P18" s="561">
        <v>0</v>
      </c>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v>0</v>
      </c>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v>0</v>
      </c>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v>0</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4.7</v>
      </c>
      <c r="E24" s="629"/>
      <c r="F24" s="629"/>
      <c r="G24" s="194" t="s">
        <v>198</v>
      </c>
      <c r="H24" s="607">
        <f>+F12</f>
        <v>22.1</v>
      </c>
      <c r="I24" s="608"/>
      <c r="J24" s="194" t="s">
        <v>198</v>
      </c>
      <c r="K24" s="56"/>
      <c r="L24" s="53"/>
      <c r="M24" s="582"/>
      <c r="P24" s="569">
        <v>0</v>
      </c>
      <c r="Q24" s="589"/>
      <c r="R24" s="589"/>
      <c r="S24" s="589"/>
      <c r="T24" s="44" t="s">
        <v>13</v>
      </c>
      <c r="U24"/>
      <c r="V24"/>
      <c r="W24"/>
      <c r="X24"/>
      <c r="AC24" s="53"/>
      <c r="AD24" s="53"/>
      <c r="AE24"/>
      <c r="AF24"/>
      <c r="AG24"/>
      <c r="AH24"/>
      <c r="AI24" s="257"/>
      <c r="AJ24"/>
      <c r="AK24" s="53"/>
      <c r="AL24" s="141"/>
      <c r="AM24" s="53"/>
      <c r="AN24" s="53"/>
      <c r="AQ24" s="56"/>
      <c r="AR24" s="146"/>
      <c r="AS24" s="575">
        <f>+ROUND(AU16,1)+ROUND(AA28,1)</f>
        <v>22.1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22.1</v>
      </c>
      <c r="Q27" s="612"/>
      <c r="R27" s="612"/>
      <c r="S27" s="612"/>
      <c r="T27" s="44" t="s">
        <v>38</v>
      </c>
      <c r="U27" s="64"/>
      <c r="V27" s="64"/>
      <c r="Y27" s="62" t="s">
        <v>39</v>
      </c>
      <c r="Z27" s="65"/>
      <c r="AH27" s="53"/>
      <c r="AI27" s="53"/>
      <c r="AJ27" s="53"/>
      <c r="AK27" s="53"/>
      <c r="AL27" s="575">
        <f>+AH18+P27</f>
        <v>22.1</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22.1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4.7</v>
      </c>
      <c r="E29" s="629"/>
      <c r="F29" s="629"/>
      <c r="G29" s="194" t="s">
        <v>198</v>
      </c>
      <c r="H29" s="607">
        <f>+AL27</f>
        <v>22.1</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1.4</v>
      </c>
      <c r="E30" s="629"/>
      <c r="F30" s="629"/>
      <c r="G30" s="194" t="s">
        <v>198</v>
      </c>
      <c r="H30" s="607">
        <f>+AL30</f>
        <v>22.1</v>
      </c>
      <c r="I30" s="608"/>
      <c r="J30" s="194" t="s">
        <v>198</v>
      </c>
      <c r="M30" s="581"/>
      <c r="P30" s="56"/>
      <c r="R30" s="611">
        <f>+ROUND(AA28,1)+ROUND(AA29,1)+ROUND(AA30,1)</f>
        <v>22.1</v>
      </c>
      <c r="S30" s="612"/>
      <c r="T30" s="612"/>
      <c r="U30" s="612"/>
      <c r="V30" s="44" t="s">
        <v>16</v>
      </c>
      <c r="Y30" s="613" t="s">
        <v>186</v>
      </c>
      <c r="Z30" s="614"/>
      <c r="AA30" s="569">
        <v>0</v>
      </c>
      <c r="AB30" s="570"/>
      <c r="AC30" s="570"/>
      <c r="AD30" s="570"/>
      <c r="AE30" s="570"/>
      <c r="AF30" s="44" t="s">
        <v>13</v>
      </c>
      <c r="AL30" s="561">
        <v>22.1</v>
      </c>
      <c r="AM30" s="562"/>
      <c r="AN30" s="562"/>
      <c r="AO30" s="562"/>
      <c r="AP30" s="52" t="s">
        <v>13</v>
      </c>
      <c r="AS30" s="606"/>
      <c r="AT30" s="603"/>
      <c r="AU30" s="603"/>
      <c r="AV30" s="604"/>
      <c r="AW30" s="405"/>
    </row>
    <row r="31" spans="2:49" ht="27" customHeight="1" thickTop="1" thickBot="1">
      <c r="B31" s="640" t="s">
        <v>226</v>
      </c>
      <c r="C31" s="641"/>
      <c r="D31" s="629">
        <v>4.7</v>
      </c>
      <c r="E31" s="629"/>
      <c r="F31" s="629"/>
      <c r="G31" s="194" t="s">
        <v>198</v>
      </c>
      <c r="H31" s="607">
        <f>+AS24</f>
        <v>22.1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0</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2025-06-16T04:24:31Z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