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499" documentId="13_ncr:1_{2E94E861-22CA-4C23-90C7-50FE59D22D46}" xr6:coauthVersionLast="47" xr6:coauthVersionMax="47" xr10:uidLastSave="{D87F9C08-2FC6-4FCE-A17E-839F31E24FBF}"/>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<sst xmlns="http://schemas.openxmlformats.org/spreadsheetml/2006/main" count="3172" uniqueCount="460">
  <si>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</si>
  <si>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</si>
  <si>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</si>
  <si>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</si>
  <si>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</si>
  <si>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</si>
  <si>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</si>
  <si>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</si>
  <si>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</si>
  <si>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</si>
  <si>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</si>
  <si>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</si>
  <si>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</si>
  <si>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</si>
  <si>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</si>
  <si>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</si>
  <si>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</si>
  <si>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</si>
  <si>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</si>
  <si>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</si>
  <si>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</si>
  <si>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</si>
  <si>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</si>
  <si>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</si>
  <si>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</si>
  <si>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</si>
  <si>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</si>
  <si>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</si>
  <si>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</si>
  <si>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</si>
  <si>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</si>
  <si>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</si>
  <si>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</si>
  <si>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</si>
  <si>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</si>
  <si>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</si>
  <si>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</si>
  <si>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</si>
  <si>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</si>
  <si>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</si>
  <si>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</si>
  <si>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</si>
  <si>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</si>
  <si>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</si>
  <si>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</si>
  <si>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</si>
  <si>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</si>
  <si>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</si>
  <si>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</si>
  <si>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</si>
  <si>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</si>
  <si>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</si>
  <si>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</si>
  <si>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</si>
  <si>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</si>
  <si>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</si>
  <si>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</si>
  <si>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</si>
  <si>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</si>
  <si>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</si>
  <si>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</si>
  <si>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</si>
  <si>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</si>
  <si>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</si>
  <si>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</si>
  <si>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</si>
  <si>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</si>
  <si>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</si>
  <si>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</si>
  <si>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</si>
  <si>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</si>
  <si>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</si>
  <si>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</si>
  <si>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</si>
  <si>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</si>
  <si>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</si>
  <si>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</si>
  <si>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</si>
  <si>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</si>
  <si>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</si>
  <si>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</si>
  <si>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</si>
  <si>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</si>
  <si>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</si>
  <si>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</si>
  <si>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</si>
  <si>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</si>
  <si>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</si>
  <si>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</si>
  <si>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</si>
  <si>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</si>
  <si>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</si>
  <si>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</si>
  <si>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</si>
  <si>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</si>
  <si>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</si>
  <si>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</si>
  <si>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</si>
  <si>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</si>
  <si>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</si>
  <si>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</si>
  <si>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</si>
  <si>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</si>
  <si>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</si>
  <si>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</si>
  <si>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</si>
  <si>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</si>
  <si>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</si>
  <si>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</si>
  <si>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</si>
  <si>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</si>
  <si>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</si>
  <si>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</si>
  <si>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</si>
  <si>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</si>
  <si>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</si>
  <si>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</si>
  <si>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</si>
  <si>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</si>
  <si>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</si>
  <si>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</si>
  <si>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</si>
  <si>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</si>
  <si>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</si>
  <si>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</si>
  <si>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</si>
  <si>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</si>
  <si>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</si>
  <si>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</si>
  <si>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</si>
  <si>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</si>
  <si>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</si>
  <si>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</si>
  <si>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</si>
  <si>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</si>
  <si>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</si>
  <si>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</si>
  <si>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</si>
  <si>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</si>
  <si>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</si>
  <si>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</si>
  <si>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</si>
  <si>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</si>
  <si>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</si>
  <si>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</si>
  <si>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</si>
  <si>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</si>
  <si>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</si>
  <si>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</si>
  <si>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</si>
  <si>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</si>
  <si>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</si>
  <si>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</si>
  <si>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</si>
  <si>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</si>
  <si>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</si>
  <si>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</si>
  <si>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</si>
  <si>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</si>
  <si>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</si>
  <si>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</si>
  <si>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</si>
  <si>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</si>
  <si>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</si>
  <si>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</si>
  <si>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</si>
  <si>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</si>
  <si>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</si>
  <si>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</si>
  <si>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</si>
  <si>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</si>
  <si>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</si>
  <si>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</si>
  <si>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</si>
  <si>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</si>
  <si>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</si>
  <si>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</si>
  <si>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</si>
  <si>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</si>
  <si>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</si>
  <si>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</si>
  <si>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</si>
  <si>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</si>
  <si>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</si>
  <si>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</si>
  <si>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</si>
  <si>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</si>
  <si>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</si>
  <si>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</si>
  <si>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</si>
  <si>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</si>
  <si>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</si>
  <si>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</si>
  <si>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</si>
  <si>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</si>
  <si>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</si>
  <si>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</si>
  <si>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</si>
  <si>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</si>
  <si>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</si>
  <si>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</si>
  <si>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</si>
  <si>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</si>
  <si>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</si>
  <si>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</si>
  <si>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</si>
  <si>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</si>
  <si>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</si>
  <si>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</si>
  <si>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</si>
  <si>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</si>
  <si>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</si>
  <si>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</si>
  <si>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</si>
  <si>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</si>
  <si>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</si>
  <si>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</si>
  <si>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</si>
  <si>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</si>
  <si>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</si>
  <si>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</si>
  <si>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</si>
  <si>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</si>
  <si>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</si>
  <si>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</si>
  <si>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</si>
  <si>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</si>
  <si>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</si>
  <si>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</si>
  <si>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</si>
  <si>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</si>
  <si>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</si>
  <si>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</si>
  <si>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</si>
  <si>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</si>
  <si>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</si>
  <si>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</si>
  <si>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</si>
  <si>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</si>
  <si>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</si>
  <si>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</si>
  <si>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</si>
  <si>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</si>
  <si>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</si>
  <si>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</si>
  <si>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</si>
  <si>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</si>
  <si>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</si>
  <si>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</si>
  <si>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</si>
  <si>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</si>
  <si>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</si>
  <si>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</si>
  <si>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</si>
  <si>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</si>
  <si>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</si>
  <si>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</si>
  <si>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</si>
  <si>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</si>
  <si>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</si>
  <si>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</si>
  <si>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</si>
  <si>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</si>
  <si>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</si>
  <si>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</si>
  <si>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</si>
  <si>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</si>
  <si>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</si>
  <si>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</si>
  <si>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</si>
  <si>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</si>
  <si>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</si>
  <si>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</si>
  <si>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</si>
  <si>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</si>
  <si>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</si>
  <si>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</si>
  <si>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</si>
  <si>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</si>
  <si>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</si>
  <si>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</si>
  <si>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</si>
  <si>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</si>
  <si>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</si>
  <si>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</si>
  <si>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</si>
  <si>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</si>
  <si>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</si>
  <si>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</si>
  <si>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</si>
  <si>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</si>
  <si>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</si>
  <si>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</si>
  <si>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</si>
  <si>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</si>
  <si>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</si>
  <si>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</si>
  <si>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</si>
  <si>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</si>
  <si>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</si>
  <si>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</si>
  <si>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</si>
  <si>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</si>
  <si>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</si>
  <si>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</si>
  <si>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</si>
  <si>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</si>
  <si>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</si>
  <si>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</si>
  <si>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</si>
  <si>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</si>
  <si>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</si>
  <si>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</si>
  <si>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</si>
  <si>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</si>
  <si>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</si>
  <si>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</si>
  <si>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</si>
  <si>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</si>
  <si>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</si>
  <si>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</si>
  <si>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</si>
  <si>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</si>
  <si>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</si>
  <si>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</si>
  <si>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</si>
  <si>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</si>
  <si>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</si>
  <si>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</si>
  <si>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</si>
  <si>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</si>
  <si>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</si>
  <si>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</si>
  <si>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</si>
  <si>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</si>
  <si>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</si>
  <si>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</si>
  <si>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</si>
  <si>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</si>
  <si>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</si>
  <si>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</si>
  <si>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</si>
  <si>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</si>
  <si>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</si>
  <si>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</si>
  <si>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</si>
  <si>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</si>
  <si>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</si>
  <si>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</si>
  <si>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</si>
  <si>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</si>
  <si>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</si>
  <si>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</si>
  <si>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</si>
  <si>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</si>
  <si>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</si>
  <si>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</si>
  <si>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</si>
  <si>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</si>
  <si>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</si>
  <si>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</si>
  <si>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</si>
  <si>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</si>
  <si>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</si>
  <si>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</si>
  <si>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</si>
  <si>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</si>
  <si>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</si>
  <si>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</si>
  <si>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</si>
  <si>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</si>
  <si>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</si>
  <si>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</si>
  <si>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</si>
  <si>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</si>
  <si>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</si>
  <si>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</si>
  <si>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</si>
  <si>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</si>
  <si>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</si>
  <si>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</si>
  <si>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</si>
  <si>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</si>
  <si>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</si>
  <si>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</si>
  <si>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</si>
  <si>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</si>
  <si>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</si>
  <si>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</si>
  <si>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</si>
  <si>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</si>
  <si>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</si>
  <si>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</si>
  <si>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</si>
  <si>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</si>
  <si>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</si>
  <si>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</si>
  <si>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</si>
  <si>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</si>
  <si>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</si>
  <si>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</si>
  <si>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</si>
  <si>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</si>
  <si>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</si>
  <si>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</si>
  <si>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</si>
  <si>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</si>
  <si>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</si>
  <si>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</si>
  <si>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</si>
  <si>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</si>
  <si>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</si>
  <si>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</si>
  <si>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</si>
  <si>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</si>
  <si>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</si>
  <si>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</si>
  <si>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</si>
  <si>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</si>
  <si>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</si>
  <si>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</si>
  <si>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</si>
  <si>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</si>
  <si>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</si>
  <si>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</si>
  <si>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</si>
  <si>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</si>
  <si>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</si>
  <si>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</si>
  <si>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</si>
  <si>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</si>
  <si>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</si>
  <si>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</si>
  <si>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</si>
  <si>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</si>
  <si>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</si>
  <si>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</si>
  <si>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</si>
  <si>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</si>
  <si>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</si>
  <si>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</si>
  <si>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</si>
  <si>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</si>
  <si>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</si>
  <si>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</si>
  <si>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</si>
  <si>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 xml:space="preserve">がれき類　破砕→再生砕石・砂等再資源化
ガラスくず・コンクリートくず及び陶磁器くず　破砕→再生路盤材・砂等再資源化
廃プラスチック類　破砕・圧縮→再生原料・燃原料等再資源化
金属くず　破砕→再資源化
汚泥　脱水→再生土等再資源化
木くず　破砕→燃料チップ・再生原料再資源化
混合廃棄物　破砕・選別→再資源化・燃原料・埋立							
														</t>
    <rPh sb="87" eb="89">
      <t>キンゾク</t>
    </rPh>
    <rPh sb="92" eb="94">
      <t>ハサイ</t>
    </rPh>
    <rPh sb="98" eb="99">
      <t>カ</t>
    </rPh>
    <phoneticPr fontId="3"/>
  </si>
  <si>
    <t>川崎市麻生区上麻生3－20－6</t>
    <phoneticPr fontId="3"/>
  </si>
  <si>
    <t>株式会社 北島工務店
代表取締役 北島 克己</t>
    <phoneticPr fontId="3"/>
  </si>
  <si>
    <t xml:space="preserve"> 株式会社 北島工務店</t>
    <phoneticPr fontId="3"/>
  </si>
  <si>
    <t xml:space="preserve"> 川崎市麻生区上麻生3－20－6</t>
    <phoneticPr fontId="3"/>
  </si>
  <si>
    <t>044-954-1111</t>
    <phoneticPr fontId="3"/>
  </si>
  <si>
    <t>横浜市長</t>
    <phoneticPr fontId="3"/>
  </si>
  <si>
    <t>Ｄ－建設業</t>
    <phoneticPr fontId="3"/>
  </si>
  <si>
    <t xml:space="preserve"> 総合工事業</t>
    <phoneticPr fontId="3"/>
  </si>
  <si>
    <t xml:space="preserve"> 取締役 ～ 産業廃棄物管理員 ～ 各部・各グループ</t>
    <rPh sb="1" eb="4">
      <t>トリシマリヤク</t>
    </rPh>
    <rPh sb="7" eb="9">
      <t>サンギョウ</t>
    </rPh>
    <rPh sb="9" eb="15">
      <t>ハイキブツカンリイン</t>
    </rPh>
    <rPh sb="18" eb="20">
      <t>カクブ</t>
    </rPh>
    <rPh sb="21" eb="22">
      <t>カク</t>
    </rPh>
    <phoneticPr fontId="3"/>
  </si>
  <si>
    <t xml:space="preserve"> 各排出場所において徹底して分別をする</t>
    <rPh sb="1" eb="2">
      <t>カク</t>
    </rPh>
    <rPh sb="2" eb="6">
      <t>ハイシュツバショ</t>
    </rPh>
    <rPh sb="10" eb="12">
      <t>テッテイ</t>
    </rPh>
    <rPh sb="14" eb="16">
      <t>ブンベツ</t>
    </rPh>
    <phoneticPr fontId="3"/>
  </si>
  <si>
    <t xml:space="preserve"> 各排出排出場所において徹底して分別をすることを継続し、再生利用がしやすいように努める</t>
    <rPh sb="1" eb="4">
      <t>カクハイシュツ</t>
    </rPh>
    <rPh sb="4" eb="8">
      <t>ハイシュツバショ</t>
    </rPh>
    <rPh sb="12" eb="14">
      <t>テッテイ</t>
    </rPh>
    <rPh sb="16" eb="18">
      <t>ブンベツ</t>
    </rPh>
    <rPh sb="24" eb="26">
      <t>ケイゾク</t>
    </rPh>
    <rPh sb="28" eb="32">
      <t>サイセイリヨウ</t>
    </rPh>
    <rPh sb="40" eb="41">
      <t>ツト</t>
    </rPh>
    <phoneticPr fontId="3"/>
  </si>
  <si>
    <t>がれき類、ガラス・陶器類、廃プラスチック類、金属、廃油、廃石膏ボード、木くず、紙くず、繊維くず、ダンボール等</t>
    <rPh sb="3" eb="4">
      <t>ルイ</t>
    </rPh>
    <rPh sb="9" eb="12">
      <t>トウキルイ</t>
    </rPh>
    <rPh sb="13" eb="14">
      <t>ハイ</t>
    </rPh>
    <rPh sb="20" eb="21">
      <t>ルイ</t>
    </rPh>
    <rPh sb="22" eb="24">
      <t>キンゾク</t>
    </rPh>
    <rPh sb="25" eb="27">
      <t>ハイユ</t>
    </rPh>
    <rPh sb="28" eb="29">
      <t>ハイ</t>
    </rPh>
    <rPh sb="29" eb="31">
      <t>セッコウ</t>
    </rPh>
    <rPh sb="35" eb="36">
      <t>キ</t>
    </rPh>
    <rPh sb="39" eb="40">
      <t>カミ</t>
    </rPh>
    <rPh sb="43" eb="45">
      <t>センイ</t>
    </rPh>
    <rPh sb="53" eb="54">
      <t>ナド</t>
    </rPh>
    <phoneticPr fontId="3"/>
  </si>
  <si>
    <t>令和 7 年 6 月 18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</si>
</sst>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13" zoomScaleNormal="115" zoomScaleSheetLayoutView="100" workbookViewId="0">
      <selection activeCell="K90" sqref="K90:O9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
      </c>
      <c r="R29" s="603"/>
      <c r="S29" s="604"/>
      <c r="T29" s="372" t="str">
        <f>IF($K$90+1E-28&lt;1000,"〇","")</f>
        <v>〇</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459</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452</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451</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3631</v>
      </c>
      <c r="Q49" s="598"/>
      <c r="R49" s="598"/>
      <c r="S49" s="598"/>
      <c r="T49" s="598"/>
      <c r="U49" s="599"/>
    </row>
    <row r="50" spans="3:23" ht="26.25" customHeight="1" x14ac:dyDescent="0.15">
      <c r="C50" s="570" t="s">
        <v>11</v>
      </c>
      <c r="D50" s="571"/>
      <c r="E50" s="572"/>
      <c r="F50" s="581" t="s">
        <v>450</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453</v>
      </c>
      <c r="G54" s="496"/>
      <c r="H54" s="496"/>
      <c r="I54" s="496"/>
      <c r="J54" s="496"/>
      <c r="K54" s="496"/>
      <c r="L54" s="32" t="s">
        <v>48</v>
      </c>
      <c r="M54" s="32"/>
      <c r="N54" s="502" t="s">
        <v>454</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3650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35</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446</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291.39999999999998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291.39999999999998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291.39999999999998</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291.39999999999998</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291.39999999999998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291.39999999999998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8"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5.3</v>
      </c>
      <c r="P27" s="700"/>
      <c r="Q27" s="700"/>
      <c r="R27" s="700"/>
      <c r="S27" s="49" t="s">
        <v>38</v>
      </c>
      <c r="T27" s="70"/>
      <c r="U27" s="70"/>
      <c r="X27" s="68" t="s">
        <v>39</v>
      </c>
      <c r="Y27" s="71"/>
      <c r="AG27" s="58"/>
      <c r="AH27" s="58"/>
      <c r="AI27" s="58"/>
      <c r="AJ27" s="58"/>
      <c r="AK27" s="742">
        <f>+AG18+O27</f>
        <v>5.3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54.2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54.2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54.2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54.2</v>
      </c>
      <c r="P27" s="700"/>
      <c r="Q27" s="700"/>
      <c r="R27" s="700"/>
      <c r="S27" s="49" t="s">
        <v>38</v>
      </c>
      <c r="T27" s="70"/>
      <c r="U27" s="70"/>
      <c r="X27" s="68" t="s">
        <v>39</v>
      </c>
      <c r="Y27" s="71"/>
      <c r="AG27" s="58"/>
      <c r="AH27" s="58"/>
      <c r="AI27" s="58"/>
      <c r="AJ27" s="58"/>
      <c r="AK27" s="742">
        <f>+AG18+O27</f>
        <v>54.2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54.2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54.2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54.2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54.2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7" workbookViewId="0">
      <selection activeCell="AI28" sqref="AI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26</v>
      </c>
      <c r="P27" s="700"/>
      <c r="Q27" s="700"/>
      <c r="R27" s="700"/>
      <c r="S27" s="49" t="s">
        <v>38</v>
      </c>
      <c r="T27" s="70"/>
      <c r="U27" s="70"/>
      <c r="X27" s="68" t="s">
        <v>39</v>
      </c>
      <c r="Y27" s="71"/>
      <c r="AG27" s="58"/>
      <c r="AH27" s="58"/>
      <c r="AI27" s="58"/>
      <c r="AJ27" s="58"/>
      <c r="AK27" s="742">
        <f>+AG18+O27</f>
        <v>26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
      </c>
      <c r="AS4" s="650"/>
      <c r="AT4" s="323" t="str">
        <f>+表紙!T29</f>
        <v>〇</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 xml:space="preserve"> 株式会社 北島工務店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7"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43.7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43.7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43.7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43.7</v>
      </c>
      <c r="P27" s="700"/>
      <c r="Q27" s="700"/>
      <c r="R27" s="700"/>
      <c r="S27" s="49" t="s">
        <v>38</v>
      </c>
      <c r="T27" s="70"/>
      <c r="U27" s="70"/>
      <c r="X27" s="68" t="s">
        <v>39</v>
      </c>
      <c r="Y27" s="71"/>
      <c r="AG27" s="58"/>
      <c r="AH27" s="58"/>
      <c r="AI27" s="58"/>
      <c r="AJ27" s="58"/>
      <c r="AK27" s="742">
        <f>+AG18+O27</f>
        <v>43.7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43.7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43.7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43.7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
      </c>
      <c r="AA5" s="120" t="str">
        <f>+表紙!T29</f>
        <v>〇</v>
      </c>
    </row>
    <row r="6" spans="2:27" ht="15" customHeight="1" thickBot="1" x14ac:dyDescent="0.2">
      <c r="B6" s="168" t="s">
        <v>101</v>
      </c>
      <c r="C6" s="168"/>
      <c r="D6" s="168"/>
      <c r="E6" s="168"/>
      <c r="F6" s="168"/>
      <c r="G6" s="168"/>
      <c r="H6" s="168"/>
      <c r="I6" s="168"/>
      <c r="J6" s="168"/>
      <c r="K6" s="168"/>
      <c r="L6" s="94"/>
      <c r="M6" s="813"/>
      <c r="N6" s="813"/>
      <c r="O6" s="94" t="s">
        <v>99</v>
      </c>
      <c r="P6" s="818" t="str">
        <f>+表紙!F48</f>
        <v xml:space="preserve"> 株式会社 北島工務店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107.3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v>
      </c>
      <c r="M9" s="377">
        <f>IF(OR(ｷ.紙くず!F24&gt;0,ｷ.紙くず!F24&lt;0),ｷ.紙くず!F24,IF(M$19&gt;0,"0",0))</f>
        <v>21.9</v>
      </c>
      <c r="N9" s="377">
        <f>IF(OR(ｸ.木くず!F24&gt;0,ｸ.木くず!F24&lt;0),ｸ.木くず!F24,IF(N$19&gt;0,"0",0))</f>
        <v>16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5.3</v>
      </c>
      <c r="T9" s="377">
        <f>IF(OR(ｾ.ｶﾞﾗｽ･ｺﾝｸﾘ･陶磁器くず!F24&gt;0,ｾ.ｶﾞﾗｽ･ｺﾝｸﾘ･陶磁器くず!F24&lt;0),ｾ.ｶﾞﾗｽ･ｺﾝｸﾘ･陶磁器くず!F24,IF(T$19&gt;0,"0",0))</f>
        <v>54.2</v>
      </c>
      <c r="U9" s="377">
        <f>IF(OR(ｿ.鉱さい!F24&gt;0,ｿ.鉱さい!F24&lt;0),ｿ.鉱さい!F24,IF(U$19&gt;0,"0",0))</f>
        <v>0</v>
      </c>
      <c r="V9" s="377">
        <f>IF(OR(ﾀ.がれき類!F24&gt;0,ﾀ.がれき類!F24&lt;0),ﾀ.がれき類!F24,IF(V$19&gt;0,"0",0))</f>
        <v>26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43.7</v>
      </c>
      <c r="AA9" s="379">
        <f>IF(SUM(G9:Z9)&gt;0,SUM(G9:Z9),IF(AA$19&gt;0,"0",0))</f>
        <v>291.39999999999998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107.3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v>
      </c>
      <c r="M14" s="383">
        <f>IF(OR(ｷ.紙くず!F29&gt;0,ｷ.紙くず!F29&lt;0),ｷ.紙くず!F29,IF(M$19&gt;0,"0",0))</f>
        <v>21.9</v>
      </c>
      <c r="N14" s="383">
        <f>IF(OR(ｸ.木くず!F29&gt;0,ｸ.木くず!F29&lt;0),ｸ.木くず!F29,IF(N$19&gt;0,"0",0))</f>
        <v>16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5.3</v>
      </c>
      <c r="T14" s="383">
        <f>IF(OR(ｾ.ｶﾞﾗｽ･ｺﾝｸﾘ･陶磁器くず!F29&gt;0,ｾ.ｶﾞﾗｽ･ｺﾝｸﾘ･陶磁器くず!F29&lt;0),ｾ.ｶﾞﾗｽ･ｺﾝｸﾘ･陶磁器くず!F29,IF(T$19&gt;0,"0",0))</f>
        <v>54.2</v>
      </c>
      <c r="U14" s="383">
        <f>IF(OR(ｿ.鉱さい!F29&gt;0,ｿ.鉱さい!F29&lt;0),ｿ.鉱さい!F29,IF(U$19&gt;0,"0",0))</f>
        <v>0</v>
      </c>
      <c r="V14" s="383">
        <f>IF(OR(ﾀ.がれき類!F29&gt;0,ﾀ.がれき類!F29&lt;0),ﾀ.がれき類!F29,IF(V$19&gt;0,"0",0))</f>
        <v>26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43.7</v>
      </c>
      <c r="AA14" s="385">
        <f t="shared" si="0"/>
        <v>291.39999999999998</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107.3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v>
      </c>
      <c r="M16" s="383">
        <f>IF(OR(ｷ.紙くず!F31&gt;0,ｷ.紙くず!F31&lt;0),ｷ.紙くず!F31,IF(M$19&gt;0,"0",0))</f>
        <v>21.9</v>
      </c>
      <c r="N16" s="383">
        <f>IF(OR(ｸ.木くず!F31&gt;0,ｸ.木くず!F31&lt;0),ｸ.木くず!F31,IF(N$19&gt;0,"0",0))</f>
        <v>16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5.3</v>
      </c>
      <c r="T16" s="383">
        <f>IF(OR(ｾ.ｶﾞﾗｽ･ｺﾝｸﾘ･陶磁器くず!F31&gt;0,ｾ.ｶﾞﾗｽ･ｺﾝｸﾘ･陶磁器くず!F31&lt;0),ｾ.ｶﾞﾗｽ･ｺﾝｸﾘ･陶磁器くず!F31,IF(T$19&gt;0,"0",0))</f>
        <v>54.2</v>
      </c>
      <c r="U16" s="383">
        <f>IF(OR(ｿ.鉱さい!F31&gt;0,ｿ.鉱さい!F31&lt;0),ｿ.鉱さい!F31,IF(U$19&gt;0,"0",0))</f>
        <v>0</v>
      </c>
      <c r="V16" s="383">
        <f>IF(OR(ﾀ.がれき類!F31&gt;0,ﾀ.がれき類!F31&lt;0),ﾀ.がれき類!F31,IF(V$19&gt;0,"0",0))</f>
        <v>26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43.7</v>
      </c>
      <c r="AA16" s="385">
        <f t="shared" si="0"/>
        <v>291.39999999999998</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107.3</v>
      </c>
      <c r="I19" s="389">
        <f t="shared" si="1"/>
        <v>0</v>
      </c>
      <c r="J19" s="389">
        <f t="shared" si="1"/>
        <v>0</v>
      </c>
      <c r="K19" s="389">
        <f t="shared" si="1"/>
        <v>0</v>
      </c>
      <c r="L19" s="389">
        <f t="shared" si="1"/>
        <v>17</v>
      </c>
      <c r="M19" s="389">
        <f t="shared" si="1"/>
        <v>21.9</v>
      </c>
      <c r="N19" s="389">
        <f t="shared" si="1"/>
        <v>16</v>
      </c>
      <c r="O19" s="389">
        <f t="shared" si="1"/>
        <v>0</v>
      </c>
      <c r="P19" s="389">
        <f t="shared" si="1"/>
        <v>0</v>
      </c>
      <c r="Q19" s="389">
        <f t="shared" si="1"/>
        <v>0</v>
      </c>
      <c r="R19" s="389">
        <f t="shared" si="1"/>
        <v>0</v>
      </c>
      <c r="S19" s="389">
        <f t="shared" si="1"/>
        <v>5.3</v>
      </c>
      <c r="T19" s="389">
        <f t="shared" si="1"/>
        <v>54.2</v>
      </c>
      <c r="U19" s="389">
        <f t="shared" si="1"/>
        <v>0</v>
      </c>
      <c r="V19" s="389">
        <f t="shared" si="1"/>
        <v>26</v>
      </c>
      <c r="W19" s="389">
        <f t="shared" si="1"/>
        <v>0</v>
      </c>
      <c r="X19" s="389">
        <f t="shared" si="1"/>
        <v>0</v>
      </c>
      <c r="Y19" s="389">
        <f t="shared" si="1"/>
        <v>0</v>
      </c>
      <c r="Z19" s="390">
        <f t="shared" si="1"/>
        <v>43.7</v>
      </c>
      <c r="AA19" s="391">
        <f t="shared" ref="AA19:AA25" si="2">SUM(G19:Z19)</f>
        <v>291.39999999999998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107.3</v>
      </c>
      <c r="I37" s="424">
        <f t="shared" si="8"/>
        <v>0</v>
      </c>
      <c r="J37" s="424">
        <f t="shared" si="8"/>
        <v>0</v>
      </c>
      <c r="K37" s="424">
        <f t="shared" si="8"/>
        <v>0</v>
      </c>
      <c r="L37" s="424">
        <f t="shared" si="8"/>
        <v>17</v>
      </c>
      <c r="M37" s="424">
        <f t="shared" si="8"/>
        <v>21.9</v>
      </c>
      <c r="N37" s="424">
        <f t="shared" si="8"/>
        <v>16</v>
      </c>
      <c r="O37" s="424">
        <f t="shared" si="8"/>
        <v>0</v>
      </c>
      <c r="P37" s="424">
        <f t="shared" si="8"/>
        <v>0</v>
      </c>
      <c r="Q37" s="424">
        <f t="shared" si="8"/>
        <v>0</v>
      </c>
      <c r="R37" s="424">
        <f t="shared" si="8"/>
        <v>0</v>
      </c>
      <c r="S37" s="424">
        <f t="shared" si="8"/>
        <v>5.3</v>
      </c>
      <c r="T37" s="424">
        <f t="shared" si="8"/>
        <v>54.2</v>
      </c>
      <c r="U37" s="424">
        <f t="shared" si="8"/>
        <v>0</v>
      </c>
      <c r="V37" s="424">
        <f t="shared" si="8"/>
        <v>26</v>
      </c>
      <c r="W37" s="424">
        <f t="shared" si="8"/>
        <v>0</v>
      </c>
      <c r="X37" s="424">
        <f t="shared" si="8"/>
        <v>0</v>
      </c>
      <c r="Y37" s="424">
        <f t="shared" si="8"/>
        <v>0</v>
      </c>
      <c r="Z37" s="425">
        <f t="shared" si="8"/>
        <v>43.7</v>
      </c>
      <c r="AA37" s="426">
        <f t="shared" si="4"/>
        <v>291.39999999999998</v>
      </c>
    </row>
    <row r="38" spans="2:27" ht="24" customHeight="1" x14ac:dyDescent="0.15">
      <c r="B38" s="170"/>
      <c r="C38" s="776"/>
      <c r="D38" s="227"/>
      <c r="E38" s="225" t="s">
        <v>319</v>
      </c>
      <c r="F38" s="443"/>
      <c r="G38" s="415">
        <f t="shared" ref="G38:Z38" si="9">SUM(G39:G41)</f>
        <v>0</v>
      </c>
      <c r="H38" s="415">
        <f t="shared" si="9"/>
        <v>107.3</v>
      </c>
      <c r="I38" s="415">
        <f t="shared" si="9"/>
        <v>0</v>
      </c>
      <c r="J38" s="415">
        <f t="shared" si="9"/>
        <v>0</v>
      </c>
      <c r="K38" s="415">
        <f t="shared" si="9"/>
        <v>0</v>
      </c>
      <c r="L38" s="415">
        <f t="shared" si="9"/>
        <v>17</v>
      </c>
      <c r="M38" s="415">
        <f t="shared" si="9"/>
        <v>21.9</v>
      </c>
      <c r="N38" s="415">
        <f t="shared" si="9"/>
        <v>16</v>
      </c>
      <c r="O38" s="415">
        <f t="shared" si="9"/>
        <v>0</v>
      </c>
      <c r="P38" s="415">
        <f t="shared" si="9"/>
        <v>0</v>
      </c>
      <c r="Q38" s="415">
        <f t="shared" si="9"/>
        <v>0</v>
      </c>
      <c r="R38" s="415">
        <f t="shared" si="9"/>
        <v>0</v>
      </c>
      <c r="S38" s="415">
        <f t="shared" si="9"/>
        <v>5.3</v>
      </c>
      <c r="T38" s="415">
        <f t="shared" si="9"/>
        <v>54.2</v>
      </c>
      <c r="U38" s="415">
        <f t="shared" si="9"/>
        <v>0</v>
      </c>
      <c r="V38" s="415">
        <f t="shared" si="9"/>
        <v>26</v>
      </c>
      <c r="W38" s="415">
        <f t="shared" si="9"/>
        <v>0</v>
      </c>
      <c r="X38" s="415">
        <f t="shared" si="9"/>
        <v>0</v>
      </c>
      <c r="Y38" s="415">
        <f t="shared" si="9"/>
        <v>0</v>
      </c>
      <c r="Z38" s="416">
        <f t="shared" si="9"/>
        <v>43.7</v>
      </c>
      <c r="AA38" s="417">
        <f t="shared" si="4"/>
        <v>291.39999999999998</v>
      </c>
    </row>
    <row r="39" spans="2:27" ht="24" customHeight="1" x14ac:dyDescent="0.15">
      <c r="B39" s="170"/>
      <c r="C39" s="776"/>
      <c r="D39" s="228"/>
      <c r="E39" s="223"/>
      <c r="F39" s="221" t="s">
        <v>233</v>
      </c>
      <c r="G39" s="418">
        <f>+ｱ.燃え殻!$Z$28</f>
        <v>0</v>
      </c>
      <c r="H39" s="418">
        <f>+ｲ.汚泥!$Z$28</f>
        <v>107.3</v>
      </c>
      <c r="I39" s="418">
        <f>+ｳ.廃油!$Z$28</f>
        <v>0</v>
      </c>
      <c r="J39" s="418">
        <f>+ｴ.廃酸!$Z$28</f>
        <v>0</v>
      </c>
      <c r="K39" s="418">
        <f>+ｵ.廃ｱﾙｶﾘ!$Z$28</f>
        <v>0</v>
      </c>
      <c r="L39" s="418">
        <f>+ｶ.廃ﾌﾟﾗ類!$Z$28</f>
        <v>17</v>
      </c>
      <c r="M39" s="418">
        <f>+ｷ.紙くず!$Z$28</f>
        <v>21.9</v>
      </c>
      <c r="N39" s="418">
        <f>+ｸ.木くず!$Z$28</f>
        <v>16</v>
      </c>
      <c r="O39" s="418">
        <f>+ｹ.繊維くず!$Z$28</f>
        <v>0</v>
      </c>
      <c r="P39" s="418">
        <f>+ｺ.動植物性残さ!$Z$28</f>
        <v>0</v>
      </c>
      <c r="Q39" s="418">
        <f>+ｻ.動物系固形不要物!$Z$28</f>
        <v>0</v>
      </c>
      <c r="R39" s="418">
        <f>+ｼ.ｺﾞﾑくず!$Z$28</f>
        <v>0</v>
      </c>
      <c r="S39" s="418">
        <f>+ｽ.金属くず!$Z$28</f>
        <v>5.3</v>
      </c>
      <c r="T39" s="418">
        <f>+ｾ.ｶﾞﾗｽ･ｺﾝｸﾘ･陶磁器くず!$Z$28</f>
        <v>54.2</v>
      </c>
      <c r="U39" s="418">
        <f>+ｿ.鉱さい!$Z$28</f>
        <v>0</v>
      </c>
      <c r="V39" s="418">
        <f>+ﾀ.がれき類!$Z$28</f>
        <v>26</v>
      </c>
      <c r="W39" s="418">
        <f>+ﾁ.動物のふん尿!$Z$28</f>
        <v>0</v>
      </c>
      <c r="X39" s="418">
        <f>+ﾂ.動物の死体!$Z$28</f>
        <v>0</v>
      </c>
      <c r="Y39" s="418">
        <f>+ﾃ.ばいじん!$Z$28</f>
        <v>0</v>
      </c>
      <c r="Z39" s="419">
        <f>+ﾄ.混合廃棄物その他!$Z$28</f>
        <v>43.7</v>
      </c>
      <c r="AA39" s="420">
        <f t="shared" si="4"/>
        <v>291.39999999999998</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107.3</v>
      </c>
      <c r="I43" s="427">
        <f>+ｳ.廃油!$AK$27</f>
        <v>0</v>
      </c>
      <c r="J43" s="427">
        <f>+ｴ.廃酸!$AK$27</f>
        <v>0</v>
      </c>
      <c r="K43" s="427">
        <f>+ｵ.廃ｱﾙｶﾘ!$AK$27</f>
        <v>0</v>
      </c>
      <c r="L43" s="427">
        <f>+ｶ.廃ﾌﾟﾗ類!$AK$27</f>
        <v>17</v>
      </c>
      <c r="M43" s="427">
        <f>+ｷ.紙くず!$AK$27</f>
        <v>21.9</v>
      </c>
      <c r="N43" s="427">
        <f>+ｸ.木くず!$AK$27</f>
        <v>16</v>
      </c>
      <c r="O43" s="427">
        <f>+ｹ.繊維くず!$AK$27</f>
        <v>0</v>
      </c>
      <c r="P43" s="427">
        <f>+ｺ.動植物性残さ!$AK$27</f>
        <v>0</v>
      </c>
      <c r="Q43" s="427">
        <f>+ｻ.動物系固形不要物!$AK$27</f>
        <v>0</v>
      </c>
      <c r="R43" s="427">
        <f>+ｼ.ｺﾞﾑくず!$AK$27</f>
        <v>0</v>
      </c>
      <c r="S43" s="427">
        <f>+ｽ.金属くず!$AK$27</f>
        <v>5.3</v>
      </c>
      <c r="T43" s="427">
        <f>+ｾ.ｶﾞﾗｽ･ｺﾝｸﾘ･陶磁器くず!$AK$27</f>
        <v>54.2</v>
      </c>
      <c r="U43" s="427">
        <f>+ｿ.鉱さい!$AK$27</f>
        <v>0</v>
      </c>
      <c r="V43" s="427">
        <f>+ﾀ.がれき類!$AK$27</f>
        <v>26</v>
      </c>
      <c r="W43" s="427">
        <f>+ﾁ.動物のふん尿!$AK$27</f>
        <v>0</v>
      </c>
      <c r="X43" s="427">
        <f>+ﾂ.動物の死体!$AK$27</f>
        <v>0</v>
      </c>
      <c r="Y43" s="427">
        <f>+ﾃ.ばいじん!$AK$27</f>
        <v>0</v>
      </c>
      <c r="Z43" s="428">
        <f>+ﾄ.混合廃棄物その他!$AK$27</f>
        <v>43.7</v>
      </c>
      <c r="AA43" s="429">
        <f t="shared" si="4"/>
        <v>291.39999999999998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107.3</v>
      </c>
      <c r="I45" s="433">
        <f>+ｳ.廃油!$AR$24</f>
        <v>0</v>
      </c>
      <c r="J45" s="433">
        <f>+ｴ.廃酸!$AR$24</f>
        <v>0</v>
      </c>
      <c r="K45" s="433">
        <f>+ｵ.廃ｱﾙｶﾘ!$AR$24</f>
        <v>0</v>
      </c>
      <c r="L45" s="433">
        <f>+ｶ.廃ﾌﾟﾗ類!$AR$24</f>
        <v>17</v>
      </c>
      <c r="M45" s="433">
        <f>+ｷ.紙くず!$AR$24</f>
        <v>21.9</v>
      </c>
      <c r="N45" s="433">
        <f>+ｸ.木くず!$AR$24</f>
        <v>16</v>
      </c>
      <c r="O45" s="433">
        <f>+ｹ.繊維くず!$AR$24</f>
        <v>0</v>
      </c>
      <c r="P45" s="433">
        <f>+ｺ.動植物性残さ!$AR$24</f>
        <v>0</v>
      </c>
      <c r="Q45" s="433">
        <f>+ｻ.動物系固形不要物!$AR$24</f>
        <v>0</v>
      </c>
      <c r="R45" s="433">
        <f>+ｼ.ｺﾞﾑくず!$AR$24</f>
        <v>0</v>
      </c>
      <c r="S45" s="433">
        <f>+ｽ.金属くず!$AR$24</f>
        <v>5.3</v>
      </c>
      <c r="T45" s="433">
        <f>+ｾ.ｶﾞﾗｽ･ｺﾝｸﾘ･陶磁器くず!$AR$24</f>
        <v>54.2</v>
      </c>
      <c r="U45" s="433">
        <f>+ｿ.鉱さい!$AR$24</f>
        <v>0</v>
      </c>
      <c r="V45" s="433">
        <f>+ﾀ.がれき類!$AR$24</f>
        <v>26</v>
      </c>
      <c r="W45" s="433">
        <f>+ﾁ.動物のふん尿!$AR$24</f>
        <v>0</v>
      </c>
      <c r="X45" s="433">
        <f>+ﾂ.動物の死体!$AR$24</f>
        <v>0</v>
      </c>
      <c r="Y45" s="433">
        <f>+ﾃ.ばいじん!$AR$24</f>
        <v>0</v>
      </c>
      <c r="Z45" s="434">
        <f>+ﾄ.混合廃棄物その他!$AR$24</f>
        <v>43.7</v>
      </c>
      <c r="AA45" s="435">
        <f t="shared" si="4"/>
        <v>291.39999999999998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214.6</v>
      </c>
      <c r="I55" s="480">
        <f t="shared" si="10"/>
        <v>0</v>
      </c>
      <c r="J55" s="480">
        <f t="shared" si="10"/>
        <v>0</v>
      </c>
      <c r="K55" s="480">
        <f t="shared" si="10"/>
        <v>0</v>
      </c>
      <c r="L55" s="480">
        <f t="shared" si="10"/>
        <v>34</v>
      </c>
      <c r="M55" s="480">
        <f t="shared" si="10"/>
        <v>43.8</v>
      </c>
      <c r="N55" s="480">
        <f t="shared" si="10"/>
        <v>32</v>
      </c>
      <c r="O55" s="480">
        <f t="shared" si="10"/>
        <v>0</v>
      </c>
      <c r="P55" s="480">
        <f t="shared" si="10"/>
        <v>0</v>
      </c>
      <c r="Q55" s="480">
        <f t="shared" si="10"/>
        <v>0</v>
      </c>
      <c r="R55" s="480">
        <f t="shared" si="10"/>
        <v>0</v>
      </c>
      <c r="S55" s="480">
        <f t="shared" si="10"/>
        <v>10.6</v>
      </c>
      <c r="T55" s="480">
        <f t="shared" si="10"/>
        <v>108.4</v>
      </c>
      <c r="U55" s="480">
        <f t="shared" si="10"/>
        <v>0</v>
      </c>
      <c r="V55" s="480">
        <f t="shared" si="10"/>
        <v>52</v>
      </c>
      <c r="W55" s="480">
        <f t="shared" si="10"/>
        <v>0</v>
      </c>
      <c r="X55" s="480">
        <f t="shared" si="10"/>
        <v>0</v>
      </c>
      <c r="Y55" s="480">
        <f t="shared" si="10"/>
        <v>0</v>
      </c>
      <c r="Z55" s="480">
        <f t="shared" si="10"/>
        <v>87.4</v>
      </c>
      <c r="AA55" s="481">
        <f>+AA9+AA19+AA20</f>
        <v>582.79999999999995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
      </c>
      <c r="R5" s="849"/>
      <c r="S5" s="850"/>
      <c r="T5" s="344" t="str">
        <f>+表紙!T29</f>
        <v>〇</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18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川崎市麻生区上麻生3－20－6</v>
      </c>
      <c r="M16" s="851"/>
      <c r="N16" s="851"/>
      <c r="O16" s="851"/>
      <c r="P16" s="851"/>
      <c r="Q16" s="851"/>
      <c r="R16" s="851"/>
      <c r="S16" s="851"/>
      <c r="T16" s="851"/>
      <c r="U16" s="282"/>
    </row>
    <row r="17" spans="1:21" ht="26.25" customHeight="1" x14ac:dyDescent="0.15">
      <c r="C17" s="86"/>
      <c r="I17" s="25"/>
      <c r="J17" s="25" t="s">
        <v>7</v>
      </c>
      <c r="K17" s="25"/>
      <c r="L17" s="851" t="str">
        <f>+表紙!L41</f>
        <v>株式会社 北島工務店
代表取締役 北島 克己</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044-954-1111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 xml:space="preserve"> 株式会社 北島工務店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3631</v>
      </c>
      <c r="Q25" s="823"/>
      <c r="R25" s="823"/>
      <c r="S25" s="823"/>
      <c r="T25" s="823"/>
      <c r="U25" s="824"/>
    </row>
    <row r="26" spans="1:21" ht="26.25" customHeight="1" x14ac:dyDescent="0.15">
      <c r="C26" s="570" t="s">
        <v>11</v>
      </c>
      <c r="D26" s="571"/>
      <c r="E26" s="572"/>
      <c r="F26" s="838" t="str">
        <f>+表紙!F50</f>
        <v xml:space="preserve"> 川崎市麻生区上麻生3－20－6</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xml:space="preserve"> 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3650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35</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291.39999999999998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xml:space="preserve"> 各排出場所において徹底して分別をする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291.39999999999998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xml:space="preserve"> 各排出排出場所において徹底して分別をすることを継続し、再生利用がしやすいように努める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がれき類、ガラス・陶器類、廃プラスチック類、金属、廃油、廃石膏ボード、木くず、紙くず、繊維くず、ダンボール等</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がれき類、ガラス・陶器類、廃プラスチック類、金属、廃油、廃石膏ボード、木くず、紙くず、繊維くず、ダンボール等</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291.39999999999998</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291.39999999999998</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291.39999999999998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291.39999999999998</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9" zoomScaleNormal="100"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107.3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107.3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107.3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107.3</v>
      </c>
      <c r="P27" s="700"/>
      <c r="Q27" s="700"/>
      <c r="R27" s="700"/>
      <c r="S27" s="49" t="s">
        <v>38</v>
      </c>
      <c r="T27" s="70"/>
      <c r="U27" s="70"/>
      <c r="X27" s="68" t="s">
        <v>39</v>
      </c>
      <c r="Y27" s="71"/>
      <c r="AG27" s="58"/>
      <c r="AH27" s="58"/>
      <c r="AI27" s="58"/>
      <c r="AJ27" s="58"/>
      <c r="AK27" s="742">
        <f>+AG18+O27</f>
        <v>107.3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107.3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107.3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107.3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8"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v>
      </c>
      <c r="P27" s="700"/>
      <c r="Q27" s="700"/>
      <c r="R27" s="700"/>
      <c r="S27" s="49" t="s">
        <v>38</v>
      </c>
      <c r="T27" s="70"/>
      <c r="U27" s="70"/>
      <c r="X27" s="68" t="s">
        <v>39</v>
      </c>
      <c r="Y27" s="71"/>
      <c r="AG27" s="58"/>
      <c r="AH27" s="58"/>
      <c r="AI27" s="58"/>
      <c r="AJ27" s="58"/>
      <c r="AK27" s="742">
        <f>+AG18+O27</f>
        <v>17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7"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21.9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21.9</v>
      </c>
      <c r="P27" s="700"/>
      <c r="Q27" s="700"/>
      <c r="R27" s="700"/>
      <c r="S27" s="49" t="s">
        <v>38</v>
      </c>
      <c r="T27" s="70"/>
      <c r="U27" s="70"/>
      <c r="X27" s="68" t="s">
        <v>39</v>
      </c>
      <c r="Y27" s="71"/>
      <c r="AG27" s="58"/>
      <c r="AH27" s="58"/>
      <c r="AI27" s="58"/>
      <c r="AJ27" s="58"/>
      <c r="AK27" s="742">
        <f>+AG18+O27</f>
        <v>21.9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21.9</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7"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 北島工務店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v>
      </c>
      <c r="P27" s="700"/>
      <c r="Q27" s="700"/>
      <c r="R27" s="700"/>
      <c r="S27" s="49" t="s">
        <v>38</v>
      </c>
      <c r="T27" s="70"/>
      <c r="U27" s="70"/>
      <c r="X27" s="68" t="s">
        <v>39</v>
      </c>
      <c r="Y27" s="71"/>
      <c r="AG27" s="58"/>
      <c r="AH27" s="58"/>
      <c r="AI27" s="58"/>
      <c r="AJ27" s="58"/>
      <c r="AK27" s="742">
        <f>+AG18+O27</f>
        <v>16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2025-06-20T00:16:10Z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