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A3FF577B-A9A4-425E-BC7D-A2A0752FC7BE}" xr6:coauthVersionLast="47" xr6:coauthVersionMax="47" xr10:uidLastSave="{00000000-0000-0000-0000-000000000000}"/>
  <bookViews>
    <workbookView xWindow="16284" yWindow="-108" windowWidth="23256" windowHeight="12456"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U49" i="94" l="1"/>
  <c r="H31" i="77"/>
  <c r="K49" i="94"/>
  <c r="H31" i="76"/>
  <c r="J49" i="94"/>
  <c r="P41" i="94"/>
  <c r="Y18" i="91"/>
  <c r="P16" i="91" s="1"/>
  <c r="X58" i="94" s="1"/>
  <c r="N49" i="94"/>
  <c r="H31" i="74"/>
  <c r="H49" i="94"/>
  <c r="H36" i="78"/>
  <c r="H37" i="78"/>
  <c r="H24" i="78"/>
  <c r="H31" i="2"/>
  <c r="Q36" i="94"/>
  <c r="G36" i="94"/>
  <c r="G35" i="94" s="1"/>
  <c r="G26" i="94" s="1"/>
  <c r="G27"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<sst xmlns="http://schemas.openxmlformats.org/spreadsheetml/2006/main" count="3303" uniqueCount="469">
  <si>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</si>
  <si>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</si>
  <si>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</si>
  <si>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</si>
  <si>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</si>
  <si>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</si>
  <si>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</si>
  <si>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</si>
  <si>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</si>
  <si>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</si>
  <si>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</si>
  <si>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</si>
  <si>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</si>
  <si>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</si>
  <si>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</si>
  <si>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</si>
  <si>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</si>
  <si>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</si>
  <si>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</si>
  <si>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</si>
  <si>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</si>
  <si>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</si>
  <si>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</si>
  <si>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</si>
  <si>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</si>
  <si>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</si>
  <si>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</si>
  <si>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</si>
  <si>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</si>
  <si>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</si>
  <si>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</si>
  <si>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</si>
  <si>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</si>
  <si>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</si>
  <si>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</si>
  <si>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</si>
  <si>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</si>
  <si>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</si>
  <si>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</si>
  <si>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</si>
  <si>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</si>
  <si>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</si>
  <si>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</si>
  <si>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</si>
  <si>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</si>
  <si>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</si>
  <si>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</si>
  <si>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</si>
  <si>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</si>
  <si>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</si>
  <si>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</si>
  <si>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</si>
  <si>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</si>
  <si>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</si>
  <si>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</si>
  <si>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</si>
  <si>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</si>
  <si>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</si>
  <si>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</si>
  <si>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</si>
  <si>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</si>
  <si>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</si>
  <si>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</si>
  <si>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</si>
  <si>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</si>
  <si>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</si>
  <si>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</si>
  <si>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</si>
  <si>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</si>
  <si>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</si>
  <si>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</si>
  <si>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</si>
  <si>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</si>
  <si>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</si>
  <si>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</si>
  <si>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</si>
  <si>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</si>
  <si>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</si>
  <si>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</si>
  <si>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</si>
  <si>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</si>
  <si>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</si>
  <si>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</si>
  <si>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</si>
  <si>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</si>
  <si>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</si>
  <si>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</si>
  <si>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</si>
  <si>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</si>
  <si>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</si>
  <si>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</si>
  <si>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</si>
  <si>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</si>
  <si>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</si>
  <si>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</si>
  <si>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</si>
  <si>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</si>
  <si>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</si>
  <si>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</si>
  <si>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</si>
  <si>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</si>
  <si>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</si>
  <si>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</si>
  <si>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</si>
  <si>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</si>
  <si>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</si>
  <si>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</si>
  <si>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</si>
  <si>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</si>
  <si>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</si>
  <si>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</si>
  <si>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</si>
  <si>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</si>
  <si>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</si>
  <si>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</si>
  <si>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</si>
  <si>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</si>
  <si>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</si>
  <si>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</si>
  <si>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</si>
  <si>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</si>
  <si>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</si>
  <si>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</si>
  <si>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</si>
  <si>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</si>
  <si>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</si>
  <si>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</si>
  <si>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</si>
  <si>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</si>
  <si>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</si>
  <si>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</si>
  <si>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</si>
  <si>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</si>
  <si>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</si>
  <si>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</si>
  <si>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</si>
  <si>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</si>
  <si>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</si>
  <si>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</si>
  <si>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</si>
  <si>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</si>
  <si>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</si>
  <si>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</si>
  <si>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</si>
  <si>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</si>
  <si>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</si>
  <si>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</si>
  <si>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</si>
  <si>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</si>
  <si>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</si>
  <si>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</si>
  <si>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</si>
  <si>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</si>
  <si>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</si>
  <si>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</si>
  <si>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</si>
  <si>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</si>
  <si>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</si>
  <si>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</si>
  <si>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</si>
  <si>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</si>
  <si>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</si>
  <si>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</si>
  <si>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</si>
  <si>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</si>
  <si>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</si>
  <si>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</si>
  <si>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</si>
  <si>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</si>
  <si>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</si>
  <si>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</si>
  <si>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</si>
  <si>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</si>
  <si>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</si>
  <si>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</si>
  <si>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</si>
  <si>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</si>
  <si>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</si>
  <si>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</si>
  <si>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</si>
  <si>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</si>
  <si>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</si>
  <si>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</si>
  <si>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</si>
  <si>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</si>
  <si>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</si>
  <si>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</si>
  <si>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</si>
  <si>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</si>
  <si>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</si>
  <si>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</si>
  <si>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</si>
  <si>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</si>
  <si>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</si>
  <si>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</si>
  <si>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</si>
  <si>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</si>
  <si>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</si>
  <si>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</si>
  <si>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</si>
  <si>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</si>
  <si>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</si>
  <si>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</si>
  <si>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</si>
  <si>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</si>
  <si>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</si>
  <si>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</si>
  <si>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</si>
  <si>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</si>
  <si>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</si>
  <si>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</si>
  <si>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</si>
  <si>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</si>
  <si>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</si>
  <si>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</si>
  <si>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</si>
  <si>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</si>
  <si>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</si>
  <si>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</si>
  <si>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</si>
  <si>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</si>
  <si>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</si>
  <si>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</si>
  <si>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</si>
  <si>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</si>
  <si>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</si>
  <si>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</si>
  <si>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</si>
  <si>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</si>
  <si>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</si>
  <si>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</si>
  <si>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</si>
  <si>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</si>
  <si>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</si>
  <si>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</si>
  <si>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</si>
  <si>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</si>
  <si>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</si>
  <si>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</si>
  <si>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</si>
  <si>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</si>
  <si>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</si>
  <si>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</si>
  <si>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</si>
  <si>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</si>
  <si>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</si>
  <si>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</si>
  <si>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</si>
  <si>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</si>
  <si>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</si>
  <si>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</si>
  <si>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</si>
  <si>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</si>
  <si>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</si>
  <si>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</si>
  <si>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</si>
  <si>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</si>
  <si>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</si>
  <si>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</si>
  <si>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</si>
  <si>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</si>
  <si>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</si>
  <si>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</si>
  <si>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</si>
  <si>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</si>
  <si>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</si>
  <si>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</si>
  <si>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</si>
  <si>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</si>
  <si>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</si>
  <si>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</si>
  <si>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</si>
  <si>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</si>
  <si>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</si>
  <si>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</si>
  <si>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</si>
  <si>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</si>
  <si>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</si>
  <si>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</si>
  <si>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</si>
  <si>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</si>
  <si>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</si>
  <si>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</si>
  <si>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</si>
  <si>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</si>
  <si>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</si>
  <si>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</si>
  <si>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</si>
  <si>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</si>
  <si>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</si>
  <si>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</si>
  <si>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</si>
  <si>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</si>
  <si>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</si>
  <si>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</si>
  <si>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</si>
  <si>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</si>
  <si>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</si>
  <si>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</si>
  <si>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</si>
  <si>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</si>
  <si>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</si>
  <si>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</si>
  <si>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</si>
  <si>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</si>
  <si>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</si>
  <si>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</si>
  <si>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</si>
  <si>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</si>
  <si>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</si>
  <si>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</si>
  <si>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</si>
  <si>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</si>
  <si>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</si>
  <si>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</si>
  <si>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</si>
  <si>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</si>
  <si>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</si>
  <si>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</si>
  <si>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</si>
  <si>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</si>
  <si>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</si>
  <si>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</si>
  <si>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</si>
  <si>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</si>
  <si>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</si>
  <si>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</si>
  <si>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</si>
  <si>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</si>
  <si>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</si>
  <si>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</si>
  <si>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</si>
  <si>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</si>
  <si>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</si>
  <si>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</si>
  <si>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</si>
  <si>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</si>
  <si>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</si>
  <si>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</si>
  <si>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</si>
  <si>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</si>
  <si>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</si>
  <si>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</si>
  <si>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</si>
  <si>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</si>
  <si>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</si>
  <si>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</si>
  <si>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</si>
  <si>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</si>
  <si>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</si>
  <si>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</si>
  <si>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</si>
  <si>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</si>
  <si>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</si>
  <si>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</si>
  <si>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</si>
  <si>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</si>
  <si>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</si>
  <si>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</si>
  <si>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</si>
  <si>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</si>
  <si>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</si>
  <si>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</si>
  <si>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</si>
  <si>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</si>
  <si>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</si>
  <si>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</si>
  <si>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</si>
  <si>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</si>
  <si>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</si>
  <si>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</si>
  <si>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</si>
  <si>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</si>
  <si>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</si>
  <si>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</si>
  <si>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</si>
  <si>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</si>
  <si>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</si>
  <si>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</si>
  <si>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</si>
  <si>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</si>
  <si>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</si>
  <si>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</si>
  <si>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</si>
  <si>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</si>
  <si>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</si>
  <si>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</si>
  <si>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</si>
  <si>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</si>
  <si>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</si>
  <si>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</si>
  <si>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</si>
  <si>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</si>
  <si>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</si>
  <si>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</si>
  <si>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</si>
  <si>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</si>
  <si>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</si>
  <si>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</si>
  <si>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</si>
  <si>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</si>
  <si>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</si>
  <si>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</si>
  <si>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</si>
  <si>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</si>
  <si>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</si>
  <si>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</si>
  <si>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</si>
  <si>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</si>
  <si>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</si>
  <si>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</si>
  <si>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</si>
  <si>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</si>
  <si>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</si>
  <si>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</si>
  <si>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</si>
  <si>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</si>
  <si>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</si>
  <si>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</si>
  <si>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</si>
  <si>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</si>
  <si>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</si>
  <si>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</si>
  <si>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</si>
  <si>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</si>
  <si>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</si>
  <si>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</si>
  <si>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</si>
  <si>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</si>
  <si>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</si>
  <si>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</si>
  <si>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</si>
  <si>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</si>
  <si>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</si>
  <si>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</si>
  <si>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</si>
  <si>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</si>
  <si>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</si>
  <si>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</si>
  <si>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</si>
  <si>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</si>
  <si>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</si>
  <si>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</si>
  <si>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</si>
  <si>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</si>
  <si>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</si>
  <si>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</si>
  <si>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</si>
  <si>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</si>
  <si>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</si>
  <si>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</si>
  <si>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</si>
  <si>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</si>
  <si>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</si>
  <si>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</si>
  <si>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</si>
  <si>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</si>
  <si>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</si>
  <si>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</si>
  <si>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</si>
  <si>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</si>
  <si>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</si>
  <si>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</si>
  <si>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年    月    日</t>
    <phoneticPr fontId="3"/>
  </si>
  <si>
    <t>横浜市戸塚区小雀町１２９番地３</t>
    <rPh sb="0" eb="3">
      <t>ヨコハマシ</t>
    </rPh>
    <rPh sb="3" eb="6">
      <t>トツカク</t>
    </rPh>
    <rPh sb="6" eb="9">
      <t>コスズメチョウ</t>
    </rPh>
    <rPh sb="12" eb="14">
      <t>バンチ</t>
    </rPh>
    <phoneticPr fontId="3"/>
  </si>
  <si>
    <t>小雀建設株式会社</t>
    <rPh sb="0" eb="2">
      <t>コスズメ</t>
    </rPh>
    <rPh sb="2" eb="4">
      <t>ケンセツ</t>
    </rPh>
    <rPh sb="4" eb="8">
      <t>カブシキガイシャ</t>
    </rPh>
    <phoneticPr fontId="3"/>
  </si>
  <si>
    <t>０４５－８５１－３６４６</t>
    <phoneticPr fontId="3"/>
  </si>
  <si>
    <t>○</t>
  </si>
  <si>
    <t>１３０名</t>
    <rPh sb="3" eb="4">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</si>
</sst>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51660" y="2194560"/>
          <a:ext cx="662940" cy="632460"/>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44040" y="2186940"/>
          <a:ext cx="662940" cy="632460"/>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44040" y="2194560"/>
          <a:ext cx="662940" cy="632460"/>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44040" y="2186940"/>
          <a:ext cx="662940" cy="632460"/>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44040" y="2179320"/>
          <a:ext cx="662940" cy="62484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44040" y="2202180"/>
          <a:ext cx="662940" cy="640080"/>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44040" y="2194560"/>
          <a:ext cx="662940" cy="632460"/>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44040" y="2194560"/>
          <a:ext cx="662940" cy="632460"/>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44040" y="2202180"/>
          <a:ext cx="662940" cy="640080"/>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44040" y="2194560"/>
          <a:ext cx="662940" cy="632460"/>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44040" y="2186940"/>
          <a:ext cx="662940" cy="632460"/>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44040" y="2186940"/>
          <a:ext cx="662940" cy="632460"/>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44040" y="2179320"/>
          <a:ext cx="662940" cy="632460"/>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44040" y="2194560"/>
          <a:ext cx="662940" cy="632460"/>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44040" y="2179320"/>
          <a:ext cx="662940" cy="632460"/>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44040" y="2217420"/>
          <a:ext cx="662940" cy="62484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44040" y="2202180"/>
          <a:ext cx="662940" cy="640080"/>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44040" y="2186940"/>
          <a:ext cx="662940" cy="632460"/>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44040" y="2186940"/>
          <a:ext cx="662940" cy="632460"/>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44040" y="2202180"/>
          <a:ext cx="662940" cy="640080"/>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18" zoomScaleNormal="100" zoomScaleSheetLayoutView="100" workbookViewId="0">
      <selection activeCell="M49" sqref="M49"/>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467</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463</v>
      </c>
      <c r="M34" s="501"/>
      <c r="N34" s="501"/>
      <c r="O34" s="502"/>
      <c r="Q34" s="20"/>
      <c r="R34" s="20"/>
      <c r="S34" s="20"/>
    </row>
    <row r="35" spans="1:19" ht="11.25" customHeight="1">
      <c r="C35" s="78"/>
      <c r="O35" s="80"/>
      <c r="Q35" s="20"/>
      <c r="R35" s="20"/>
      <c r="S35" s="20"/>
    </row>
    <row r="36" spans="1:19" ht="13.5">
      <c r="C36" s="468"/>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464</v>
      </c>
      <c r="K39" s="480"/>
      <c r="L39" s="481"/>
      <c r="M39" s="481"/>
      <c r="N39" s="481"/>
      <c r="O39" s="482"/>
      <c r="Q39" s="20"/>
      <c r="R39" s="20"/>
    </row>
    <row r="40" spans="1:19" ht="26.25" customHeight="1">
      <c r="C40" s="78"/>
      <c r="H40" s="23" t="s">
        <v>7</v>
      </c>
      <c r="I40" s="23"/>
      <c r="J40" s="480" t="s">
        <v>465</v>
      </c>
      <c r="K40" s="480"/>
      <c r="L40" s="481"/>
      <c r="M40" s="481"/>
      <c r="N40" s="481"/>
      <c r="O40" s="482"/>
    </row>
    <row r="41" spans="1:19">
      <c r="C41" s="78"/>
      <c r="J41" s="21" t="s">
        <v>8</v>
      </c>
      <c r="O41" s="79"/>
    </row>
    <row r="42" spans="1:19">
      <c r="C42" s="78"/>
      <c r="J42" s="24" t="s">
        <v>9</v>
      </c>
      <c r="K42" s="24"/>
      <c r="L42" s="483" t="s">
        <v>466</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465</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2988</v>
      </c>
      <c r="N48" s="507"/>
      <c r="O48" s="508"/>
    </row>
    <row r="49" spans="3:21" ht="18" customHeight="1">
      <c r="C49" s="457" t="s">
        <v>11</v>
      </c>
      <c r="D49" s="489"/>
      <c r="E49" s="490"/>
      <c r="F49" s="476" t="s">
        <v>464</v>
      </c>
      <c r="G49" s="477"/>
      <c r="H49" s="477"/>
      <c r="I49" s="477"/>
      <c r="J49" s="477"/>
      <c r="K49" s="477"/>
      <c r="L49" s="126" t="s">
        <v>172</v>
      </c>
      <c r="M49" s="386"/>
      <c r="N49" s="509" t="s">
        <v>466</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t="s">
        <v>468</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13137</v>
      </c>
      <c r="I63" s="240" t="s">
        <v>4</v>
      </c>
      <c r="J63" s="525" t="s">
        <v>324</v>
      </c>
      <c r="K63" s="526"/>
      <c r="L63" s="527"/>
      <c r="M63" s="523">
        <f>+別紙!AA14</f>
        <v>13137</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13137</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1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小雀建設株式会社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topLeftCell="A1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小雀建設株式会社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小雀建設株式会社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小雀建設株式会社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7"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小雀建設株式会社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1.1000000000000001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v>
      </c>
      <c r="E24" s="584"/>
      <c r="F24" s="584"/>
      <c r="G24" s="194" t="s">
        <v>198</v>
      </c>
      <c r="H24" s="573">
        <f>+F12</f>
        <v>1.1000000000000001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1.1000000000000001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1.1000000000000001</v>
      </c>
      <c r="Q27" s="633"/>
      <c r="R27" s="633"/>
      <c r="S27" s="633"/>
      <c r="T27" s="44" t="s">
        <v>38</v>
      </c>
      <c r="U27" s="64"/>
      <c r="V27" s="64"/>
      <c r="Y27" s="62" t="s">
        <v>39</v>
      </c>
      <c r="Z27" s="65"/>
      <c r="AH27" s="53"/>
      <c r="AI27" s="53"/>
      <c r="AJ27" s="53"/>
      <c r="AK27" s="53"/>
      <c r="AL27" s="603">
        <f>+AH18+P27</f>
        <v>1.1000000000000001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1.1000000000000001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v>
      </c>
      <c r="E29" s="584"/>
      <c r="F29" s="584"/>
      <c r="G29" s="194" t="s">
        <v>198</v>
      </c>
      <c r="H29" s="573">
        <f>+AL27</f>
        <v>1.1000000000000001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1.1000000000000001</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v>
      </c>
      <c r="E31" s="584"/>
      <c r="F31" s="584"/>
      <c r="G31" s="194" t="s">
        <v>198</v>
      </c>
      <c r="H31" s="573">
        <f>+AS24</f>
        <v>1.1000000000000001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6"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小雀建設株式会社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843.7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1280</v>
      </c>
      <c r="E24" s="584"/>
      <c r="F24" s="584"/>
      <c r="G24" s="194" t="s">
        <v>198</v>
      </c>
      <c r="H24" s="573">
        <f>+F12</f>
        <v>843.7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843.7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843.7</v>
      </c>
      <c r="Q27" s="633"/>
      <c r="R27" s="633"/>
      <c r="S27" s="633"/>
      <c r="T27" s="44" t="s">
        <v>38</v>
      </c>
      <c r="U27" s="64"/>
      <c r="V27" s="64"/>
      <c r="Y27" s="62" t="s">
        <v>39</v>
      </c>
      <c r="Z27" s="65"/>
      <c r="AH27" s="53"/>
      <c r="AI27" s="53"/>
      <c r="AJ27" s="53"/>
      <c r="AK27" s="53"/>
      <c r="AL27" s="603">
        <f>+AH18+P27</f>
        <v>843.7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843.7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1280</v>
      </c>
      <c r="E29" s="584"/>
      <c r="F29" s="584"/>
      <c r="G29" s="194" t="s">
        <v>198</v>
      </c>
      <c r="H29" s="573">
        <f>+AL27</f>
        <v>843.7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843.7</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1280</v>
      </c>
      <c r="E31" s="584"/>
      <c r="F31" s="584"/>
      <c r="G31" s="194" t="s">
        <v>198</v>
      </c>
      <c r="H31" s="573">
        <f>+AS24</f>
        <v>843.7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小雀建設株式会社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2"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小雀建設株式会社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1504.6</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3470</v>
      </c>
      <c r="E24" s="584"/>
      <c r="F24" s="584"/>
      <c r="G24" s="194" t="s">
        <v>198</v>
      </c>
      <c r="H24" s="573">
        <f>+F12</f>
        <v>1504.6</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1504.6</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1504.6</v>
      </c>
      <c r="Q27" s="633"/>
      <c r="R27" s="633"/>
      <c r="S27" s="633"/>
      <c r="T27" s="44" t="s">
        <v>38</v>
      </c>
      <c r="U27" s="64"/>
      <c r="V27" s="64"/>
      <c r="Y27" s="62" t="s">
        <v>39</v>
      </c>
      <c r="Z27" s="65"/>
      <c r="AH27" s="53"/>
      <c r="AI27" s="53"/>
      <c r="AJ27" s="53"/>
      <c r="AK27" s="53"/>
      <c r="AL27" s="603">
        <f>+AH18+P27</f>
        <v>1504.6</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1504.6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3470</v>
      </c>
      <c r="E29" s="584"/>
      <c r="F29" s="584"/>
      <c r="G29" s="194" t="s">
        <v>198</v>
      </c>
      <c r="H29" s="573">
        <f>+AL27</f>
        <v>1504.6</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1504.6</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3470</v>
      </c>
      <c r="E31" s="584"/>
      <c r="F31" s="584"/>
      <c r="G31" s="194" t="s">
        <v>198</v>
      </c>
      <c r="H31" s="573">
        <f>+AS24</f>
        <v>1504.6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小雀建設株式会社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小雀建設株式会社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4" zoomScaleNormal="100" workbookViewId="0">
      <selection activeCell="K19" sqref="K1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小雀建設株式会社</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小雀建設株式会社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小雀建設株式会社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72.7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175</v>
      </c>
      <c r="E24" s="584"/>
      <c r="F24" s="584"/>
      <c r="G24" s="194" t="s">
        <v>198</v>
      </c>
      <c r="H24" s="573">
        <f>+F12</f>
        <v>72.7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72.7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72.7</v>
      </c>
      <c r="Q27" s="633"/>
      <c r="R27" s="633"/>
      <c r="S27" s="633"/>
      <c r="T27" s="44" t="s">
        <v>38</v>
      </c>
      <c r="U27" s="64"/>
      <c r="V27" s="64"/>
      <c r="Y27" s="62" t="s">
        <v>39</v>
      </c>
      <c r="Z27" s="65"/>
      <c r="AH27" s="53"/>
      <c r="AI27" s="53"/>
      <c r="AJ27" s="53"/>
      <c r="AK27" s="53"/>
      <c r="AL27" s="603">
        <f>+AH18+P27</f>
        <v>72.7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72.7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175</v>
      </c>
      <c r="E29" s="584"/>
      <c r="F29" s="584"/>
      <c r="G29" s="194" t="s">
        <v>198</v>
      </c>
      <c r="H29" s="573">
        <f>+AL27</f>
        <v>72.7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72.7</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175</v>
      </c>
      <c r="E31" s="584"/>
      <c r="F31" s="584"/>
      <c r="G31" s="194" t="s">
        <v>198</v>
      </c>
      <c r="H31" s="573">
        <f>+AS24</f>
        <v>72.7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小雀建設株式会社</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7480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100</v>
      </c>
      <c r="M9" s="319">
        <f>IF(OR(ｷ.紙くず!D24&gt;0,ｷ.紙くず!D24&lt;0),ｷ.紙くず!D24,IF(M$19&gt;0,"0",0))</f>
        <v>1</v>
      </c>
      <c r="N9" s="319">
        <f>IF(OR(ｸ.木くず!D24&gt;0,ｸ.木くず!D24&lt;0),ｸ.木くず!D24,IF(N$19&gt;0,"0",0))</f>
        <v>630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v>
      </c>
      <c r="T9" s="319">
        <f>IF(OR(ｾ.ｶﾞﾗｽ･ｺﾝｸﾘ･陶磁器くず!D24&gt;0,ｾ.ｶﾞﾗｽ･ｺﾝｸﾘ･陶磁器くず!D24&lt;0),ｾ.ｶﾞﾗｽ･ｺﾝｸﾘ･陶磁器くず!D24,IF(T$19&gt;0,"0",0))</f>
        <v>1280</v>
      </c>
      <c r="U9" s="319">
        <f>IF(OR(ｿ.鉱さい!D24&gt;0,ｿ.鉱さい!D24&lt;0),ｿ.鉱さい!D24,IF(U$19&gt;0,"0",0))</f>
        <v>0</v>
      </c>
      <c r="V9" s="319">
        <f>IF(OR(ﾀ.がれき類!D24&gt;0,ﾀ.がれき類!D24&lt;0),ﾀ.がれき類!D24,IF(V$19&gt;0,"0",0))</f>
        <v>3470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175</v>
      </c>
      <c r="AA9" s="321">
        <f>IF(SUM(G9:Z9)&gt;0,SUM(G9:Z9),IF(AA$19&gt;0,"0",0))</f>
        <v>13137</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7480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100</v>
      </c>
      <c r="M14" s="325">
        <f>IF(OR(ｷ.紙くず!D29&gt;0,ｷ.紙くず!D29&lt;0),ｷ.紙くず!D29,IF(M$19&gt;0,"0",0))</f>
        <v>1</v>
      </c>
      <c r="N14" s="325">
        <f>IF(OR(ｸ.木くず!D29&gt;0,ｸ.木くず!D29&lt;0),ｸ.木くず!D29,IF(N$19&gt;0,"0",0))</f>
        <v>630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1</v>
      </c>
      <c r="T14" s="325">
        <f>IF(OR(ｾ.ｶﾞﾗｽ･ｺﾝｸﾘ･陶磁器くず!D29&gt;0,ｾ.ｶﾞﾗｽ･ｺﾝｸﾘ･陶磁器くず!D29&lt;0),ｾ.ｶﾞﾗｽ･ｺﾝｸﾘ･陶磁器くず!D29,IF(T$19&gt;0,"0",0))</f>
        <v>1280</v>
      </c>
      <c r="U14" s="325">
        <f>IF(OR(ｿ.鉱さい!D29&gt;0,ｿ.鉱さい!D29&lt;0),ｿ.鉱さい!D29,IF(U$19&gt;0,"0",0))</f>
        <v>0</v>
      </c>
      <c r="V14" s="325">
        <f>IF(OR(ﾀ.がれき類!D29&gt;0,ﾀ.がれき類!D29&lt;0),ﾀ.がれき類!D29,IF(V$19&gt;0,"0",0))</f>
        <v>3470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175</v>
      </c>
      <c r="AA14" s="327">
        <f t="shared" si="0"/>
        <v>13137</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t="str">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7480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100</v>
      </c>
      <c r="M16" s="325">
        <f>IF(OR(ｷ.紙くず!D31&gt;0,ｷ.紙くず!D31&lt;0),ｷ.紙くず!D31,IF(M$19&gt;0,"0",0))</f>
        <v>1</v>
      </c>
      <c r="N16" s="325">
        <f>IF(OR(ｸ.木くず!D31&gt;0,ｸ.木くず!D31&lt;0),ｸ.木くず!D31,IF(N$19&gt;0,"0",0))</f>
        <v>630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1</v>
      </c>
      <c r="T16" s="325">
        <f>IF(OR(ｾ.ｶﾞﾗｽ･ｺﾝｸﾘ･陶磁器くず!D31&gt;0,ｾ.ｶﾞﾗｽ･ｺﾝｸﾘ･陶磁器くず!D31&lt;0),ｾ.ｶﾞﾗｽ･ｺﾝｸﾘ･陶磁器くず!D31,IF(T$19&gt;0,"0",0))</f>
        <v>1280</v>
      </c>
      <c r="U16" s="325">
        <f>IF(OR(ｿ.鉱さい!D31&gt;0,ｿ.鉱さい!D31&lt;0),ｿ.鉱さい!D31,IF(U$19&gt;0,"0",0))</f>
        <v>0</v>
      </c>
      <c r="V16" s="325">
        <f>IF(OR(ﾀ.がれき類!D31&gt;0,ﾀ.がれき類!D31&lt;0),ﾀ.がれき類!D31,IF(V$19&gt;0,"0",0))</f>
        <v>3470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175</v>
      </c>
      <c r="AA16" s="327">
        <f t="shared" si="0"/>
        <v>13137</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98.4</v>
      </c>
      <c r="I19" s="331">
        <f t="shared" si="1"/>
        <v>0</v>
      </c>
      <c r="J19" s="331">
        <f t="shared" si="1"/>
        <v>0</v>
      </c>
      <c r="K19" s="331">
        <f t="shared" si="1"/>
        <v>0</v>
      </c>
      <c r="L19" s="331">
        <f t="shared" si="1"/>
        <v>36.200000000000003</v>
      </c>
      <c r="M19" s="331">
        <f t="shared" si="1"/>
        <v>4.5999999999999996</v>
      </c>
      <c r="N19" s="331">
        <f t="shared" si="1"/>
        <v>251.9</v>
      </c>
      <c r="O19" s="331">
        <f t="shared" si="1"/>
        <v>0</v>
      </c>
      <c r="P19" s="331">
        <f t="shared" si="1"/>
        <v>0</v>
      </c>
      <c r="Q19" s="331">
        <f t="shared" si="1"/>
        <v>0</v>
      </c>
      <c r="R19" s="331">
        <f t="shared" si="1"/>
        <v>0</v>
      </c>
      <c r="S19" s="331">
        <f t="shared" si="1"/>
        <v>1.1000000000000001</v>
      </c>
      <c r="T19" s="331">
        <f t="shared" si="1"/>
        <v>843.7</v>
      </c>
      <c r="U19" s="331">
        <f t="shared" si="1"/>
        <v>0</v>
      </c>
      <c r="V19" s="331">
        <f t="shared" si="1"/>
        <v>1504.6</v>
      </c>
      <c r="W19" s="331">
        <f t="shared" si="1"/>
        <v>0</v>
      </c>
      <c r="X19" s="331">
        <f t="shared" si="1"/>
        <v>0</v>
      </c>
      <c r="Y19" s="331">
        <f t="shared" si="1"/>
        <v>0</v>
      </c>
      <c r="Z19" s="332">
        <f t="shared" si="1"/>
        <v>72.7</v>
      </c>
      <c r="AA19" s="333">
        <f t="shared" ref="AA19:AA25" si="2">SUM(G19:Z19)</f>
        <v>2813.2</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98.4</v>
      </c>
      <c r="I41" s="367">
        <f t="shared" si="8"/>
        <v>0</v>
      </c>
      <c r="J41" s="367">
        <f t="shared" si="8"/>
        <v>0</v>
      </c>
      <c r="K41" s="367">
        <f t="shared" si="8"/>
        <v>0</v>
      </c>
      <c r="L41" s="367">
        <f t="shared" si="8"/>
        <v>36.200000000000003</v>
      </c>
      <c r="M41" s="367">
        <f t="shared" si="8"/>
        <v>4.5999999999999996</v>
      </c>
      <c r="N41" s="367">
        <f t="shared" si="8"/>
        <v>251.9</v>
      </c>
      <c r="O41" s="367">
        <f t="shared" si="8"/>
        <v>0</v>
      </c>
      <c r="P41" s="367">
        <f t="shared" si="8"/>
        <v>0</v>
      </c>
      <c r="Q41" s="367">
        <f t="shared" si="8"/>
        <v>0</v>
      </c>
      <c r="R41" s="367">
        <f t="shared" si="8"/>
        <v>0</v>
      </c>
      <c r="S41" s="367">
        <f t="shared" si="8"/>
        <v>1.1000000000000001</v>
      </c>
      <c r="T41" s="367">
        <f t="shared" si="8"/>
        <v>843.7</v>
      </c>
      <c r="U41" s="367">
        <f t="shared" si="8"/>
        <v>0</v>
      </c>
      <c r="V41" s="367">
        <f t="shared" si="8"/>
        <v>1504.6</v>
      </c>
      <c r="W41" s="367">
        <f t="shared" si="8"/>
        <v>0</v>
      </c>
      <c r="X41" s="367">
        <f t="shared" si="8"/>
        <v>0</v>
      </c>
      <c r="Y41" s="367">
        <f t="shared" si="8"/>
        <v>0</v>
      </c>
      <c r="Z41" s="368">
        <f t="shared" si="8"/>
        <v>72.7</v>
      </c>
      <c r="AA41" s="369">
        <f t="shared" si="4"/>
        <v>2813.2</v>
      </c>
    </row>
    <row r="42" spans="2:27" ht="20.45" customHeight="1">
      <c r="B42" s="167"/>
      <c r="C42" s="721"/>
      <c r="D42" s="207"/>
      <c r="E42" s="205" t="s">
        <v>262</v>
      </c>
      <c r="F42" s="383"/>
      <c r="G42" s="358">
        <f t="shared" ref="G42:Z42" si="9">SUM(G43:G45)</f>
        <v>0</v>
      </c>
      <c r="H42" s="358">
        <f t="shared" si="9"/>
        <v>98.4</v>
      </c>
      <c r="I42" s="358">
        <f t="shared" si="9"/>
        <v>0</v>
      </c>
      <c r="J42" s="358">
        <f t="shared" si="9"/>
        <v>0</v>
      </c>
      <c r="K42" s="358">
        <f t="shared" si="9"/>
        <v>0</v>
      </c>
      <c r="L42" s="358">
        <f t="shared" si="9"/>
        <v>36.200000000000003</v>
      </c>
      <c r="M42" s="358">
        <f t="shared" si="9"/>
        <v>4.5999999999999996</v>
      </c>
      <c r="N42" s="358">
        <f t="shared" si="9"/>
        <v>251.9</v>
      </c>
      <c r="O42" s="358">
        <f t="shared" si="9"/>
        <v>0</v>
      </c>
      <c r="P42" s="358">
        <f t="shared" si="9"/>
        <v>0</v>
      </c>
      <c r="Q42" s="358">
        <f t="shared" si="9"/>
        <v>0</v>
      </c>
      <c r="R42" s="358">
        <f t="shared" si="9"/>
        <v>0</v>
      </c>
      <c r="S42" s="358">
        <f t="shared" si="9"/>
        <v>1.1000000000000001</v>
      </c>
      <c r="T42" s="358">
        <f t="shared" si="9"/>
        <v>843.7</v>
      </c>
      <c r="U42" s="358">
        <f t="shared" si="9"/>
        <v>0</v>
      </c>
      <c r="V42" s="358">
        <f t="shared" si="9"/>
        <v>1504.6</v>
      </c>
      <c r="W42" s="358">
        <f t="shared" si="9"/>
        <v>0</v>
      </c>
      <c r="X42" s="358">
        <f t="shared" si="9"/>
        <v>0</v>
      </c>
      <c r="Y42" s="358">
        <f t="shared" si="9"/>
        <v>0</v>
      </c>
      <c r="Z42" s="359">
        <f t="shared" si="9"/>
        <v>72.7</v>
      </c>
      <c r="AA42" s="360">
        <f t="shared" si="4"/>
        <v>2813.2</v>
      </c>
    </row>
    <row r="43" spans="2:27" ht="20.45" customHeight="1">
      <c r="B43" s="167"/>
      <c r="C43" s="721"/>
      <c r="D43" s="208"/>
      <c r="E43" s="203"/>
      <c r="F43" s="201" t="s">
        <v>235</v>
      </c>
      <c r="G43" s="361">
        <f>+ｱ.燃え殻!$AA$28</f>
        <v>0</v>
      </c>
      <c r="H43" s="361">
        <f>+ｲ.汚泥!$AA$28</f>
        <v>98.4</v>
      </c>
      <c r="I43" s="361">
        <f>+ｳ.廃油!$AA$28</f>
        <v>0</v>
      </c>
      <c r="J43" s="361">
        <f>+ｴ.廃酸!$AA$28</f>
        <v>0</v>
      </c>
      <c r="K43" s="361">
        <f>+ｵ.廃ｱﾙｶﾘ!$AA$28</f>
        <v>0</v>
      </c>
      <c r="L43" s="361">
        <f>+ｶ.廃ﾌﾟﾗ類!$AA$28</f>
        <v>36.200000000000003</v>
      </c>
      <c r="M43" s="361">
        <f>+ｷ.紙くず!$AA$28</f>
        <v>4.5999999999999996</v>
      </c>
      <c r="N43" s="361">
        <f>+ｸ.木くず!$AA$28</f>
        <v>251.9</v>
      </c>
      <c r="O43" s="361">
        <f>+ｹ.繊維くず!$AA$28</f>
        <v>0</v>
      </c>
      <c r="P43" s="361">
        <f>+ｺ.動植物性残さ!$AA$28</f>
        <v>0</v>
      </c>
      <c r="Q43" s="361">
        <f>+ｻ.動物系固形不要物!$AA$28</f>
        <v>0</v>
      </c>
      <c r="R43" s="361">
        <f>+ｼ.ｺﾞﾑくず!$AA$28</f>
        <v>0</v>
      </c>
      <c r="S43" s="361">
        <f>+ｽ.金属くず!$AA$28</f>
        <v>1.1000000000000001</v>
      </c>
      <c r="T43" s="361">
        <f>+ｾ.ｶﾞﾗｽ･ｺﾝｸﾘ･陶磁器くず!$AA$28</f>
        <v>843.7</v>
      </c>
      <c r="U43" s="361">
        <f>+ｿ.鉱さい!$AA$28</f>
        <v>0</v>
      </c>
      <c r="V43" s="361">
        <f>+ﾀ.がれき類!$AA$28</f>
        <v>1504.6</v>
      </c>
      <c r="W43" s="361">
        <f>+ﾁ.動物のふん尿!$AA$28</f>
        <v>0</v>
      </c>
      <c r="X43" s="361">
        <f>+ﾂ.動物の死体!$AA$28</f>
        <v>0</v>
      </c>
      <c r="Y43" s="361">
        <f>+ﾃ.ばいじん!$AA$28</f>
        <v>0</v>
      </c>
      <c r="Z43" s="362">
        <f>+ﾄ.混合廃棄物その他!$AA$28</f>
        <v>72.7</v>
      </c>
      <c r="AA43" s="363">
        <f t="shared" si="4"/>
        <v>2813.2</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98.4</v>
      </c>
      <c r="I47" s="370">
        <f>+ｳ.廃油!$AL$27</f>
        <v>0</v>
      </c>
      <c r="J47" s="370">
        <f>+ｴ.廃酸!$AL$27</f>
        <v>0</v>
      </c>
      <c r="K47" s="370">
        <f>+ｵ.廃ｱﾙｶﾘ!$AL$27</f>
        <v>0</v>
      </c>
      <c r="L47" s="370">
        <f>+ｶ.廃ﾌﾟﾗ類!$AL$27</f>
        <v>36.200000000000003</v>
      </c>
      <c r="M47" s="370">
        <f>+ｷ.紙くず!$AL$27</f>
        <v>4.5999999999999996</v>
      </c>
      <c r="N47" s="370">
        <f>+ｸ.木くず!$AL$27</f>
        <v>251.9</v>
      </c>
      <c r="O47" s="370">
        <f>+ｹ.繊維くず!$AL$27</f>
        <v>0</v>
      </c>
      <c r="P47" s="370">
        <f>+ｺ.動植物性残さ!$AL$27</f>
        <v>0</v>
      </c>
      <c r="Q47" s="370">
        <f>+ｻ.動物系固形不要物!$AL$27</f>
        <v>0</v>
      </c>
      <c r="R47" s="370">
        <f>+ｼ.ｺﾞﾑくず!$AL$27</f>
        <v>0</v>
      </c>
      <c r="S47" s="370">
        <f>+ｽ.金属くず!$AL$27</f>
        <v>1.1000000000000001</v>
      </c>
      <c r="T47" s="370">
        <f>+ｾ.ｶﾞﾗｽ･ｺﾝｸﾘ･陶磁器くず!$AL$27</f>
        <v>843.7</v>
      </c>
      <c r="U47" s="370">
        <f>+ｿ.鉱さい!$AL$27</f>
        <v>0</v>
      </c>
      <c r="V47" s="370">
        <f>+ﾀ.がれき類!$AL$27</f>
        <v>1504.6</v>
      </c>
      <c r="W47" s="370">
        <f>+ﾁ.動物のふん尿!$AL$27</f>
        <v>0</v>
      </c>
      <c r="X47" s="370">
        <f>+ﾂ.動物の死体!$AL$27</f>
        <v>0</v>
      </c>
      <c r="Y47" s="370">
        <f>+ﾃ.ばいじん!$AL$27</f>
        <v>0</v>
      </c>
      <c r="Z47" s="371">
        <f>+ﾄ.混合廃棄物その他!$AL$27</f>
        <v>72.7</v>
      </c>
      <c r="AA47" s="372">
        <f t="shared" si="4"/>
        <v>2813.2</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98.4</v>
      </c>
      <c r="I49" s="422">
        <f>+ｳ.廃油!$AS$24</f>
        <v>0</v>
      </c>
      <c r="J49" s="422">
        <f>+ｴ.廃酸!$AS$24</f>
        <v>0</v>
      </c>
      <c r="K49" s="422">
        <f>+ｵ.廃ｱﾙｶﾘ!$AS$24</f>
        <v>0</v>
      </c>
      <c r="L49" s="422">
        <f>+ｶ.廃ﾌﾟﾗ類!$AS$24</f>
        <v>36.200000000000003</v>
      </c>
      <c r="M49" s="422">
        <f>+ｷ.紙くず!$AS$24</f>
        <v>4.5999999999999996</v>
      </c>
      <c r="N49" s="422">
        <f>+ｸ.木くず!$AS$24</f>
        <v>251.9</v>
      </c>
      <c r="O49" s="422">
        <f>+ｹ.繊維くず!$AS$24</f>
        <v>0</v>
      </c>
      <c r="P49" s="422">
        <f>+ｺ.動植物性残さ!$AS$24</f>
        <v>0</v>
      </c>
      <c r="Q49" s="422">
        <f>+ｻ.動物系固形不要物!$AS$24</f>
        <v>0</v>
      </c>
      <c r="R49" s="422">
        <f>+ｼ.ｺﾞﾑくず!$AS$24</f>
        <v>0</v>
      </c>
      <c r="S49" s="422">
        <f>+ｽ.金属くず!$AS$24</f>
        <v>1.1000000000000001</v>
      </c>
      <c r="T49" s="422">
        <f>+ｾ.ｶﾞﾗｽ･ｺﾝｸﾘ･陶磁器くず!$AS$24</f>
        <v>843.7</v>
      </c>
      <c r="U49" s="422">
        <f>+ｿ.鉱さい!$AS$24</f>
        <v>0</v>
      </c>
      <c r="V49" s="422">
        <f>+ﾀ.がれき類!$AS$24</f>
        <v>1504.6</v>
      </c>
      <c r="W49" s="422">
        <f>+ﾁ.動物のふん尿!$AS$24</f>
        <v>0</v>
      </c>
      <c r="X49" s="422">
        <f>+ﾂ.動物の死体!$AS$24</f>
        <v>0</v>
      </c>
      <c r="Y49" s="422">
        <f>+ﾃ.ばいじん!$AS$24</f>
        <v>0</v>
      </c>
      <c r="Z49" s="423">
        <f>+ﾄ.混合廃棄物その他!$AS$24</f>
        <v>72.7</v>
      </c>
      <c r="AA49" s="424">
        <f t="shared" si="4"/>
        <v>2813.2</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36.200000000000003</v>
      </c>
      <c r="M53" s="419"/>
      <c r="N53" s="419"/>
      <c r="O53" s="419"/>
      <c r="P53" s="419"/>
      <c r="Q53" s="419"/>
      <c r="R53" s="419"/>
      <c r="S53" s="419"/>
      <c r="T53" s="419"/>
      <c r="U53" s="419"/>
      <c r="V53" s="419"/>
      <c r="W53" s="419"/>
      <c r="X53" s="419"/>
      <c r="Y53" s="419"/>
      <c r="Z53" s="434"/>
      <c r="AA53" s="426">
        <f t="shared" si="4"/>
        <v>36.200000000000003</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7578.4</v>
      </c>
      <c r="I63" s="406">
        <f t="shared" si="10"/>
        <v>0</v>
      </c>
      <c r="J63" s="406">
        <f t="shared" si="10"/>
        <v>0</v>
      </c>
      <c r="K63" s="406">
        <f t="shared" si="10"/>
        <v>0</v>
      </c>
      <c r="L63" s="406">
        <f t="shared" si="10"/>
        <v>136.19999999999999</v>
      </c>
      <c r="M63" s="406">
        <f t="shared" si="10"/>
        <v>5.6</v>
      </c>
      <c r="N63" s="406">
        <f t="shared" si="10"/>
        <v>881.9</v>
      </c>
      <c r="O63" s="406">
        <f t="shared" si="10"/>
        <v>0</v>
      </c>
      <c r="P63" s="406">
        <f t="shared" si="10"/>
        <v>0</v>
      </c>
      <c r="Q63" s="406">
        <f t="shared" si="10"/>
        <v>0</v>
      </c>
      <c r="R63" s="406">
        <f t="shared" si="10"/>
        <v>0</v>
      </c>
      <c r="S63" s="406">
        <f t="shared" si="10"/>
        <v>2.1</v>
      </c>
      <c r="T63" s="406">
        <f t="shared" si="10"/>
        <v>2123.6999999999998</v>
      </c>
      <c r="U63" s="406">
        <f t="shared" si="10"/>
        <v>0</v>
      </c>
      <c r="V63" s="406">
        <f t="shared" si="10"/>
        <v>4974.6000000000004</v>
      </c>
      <c r="W63" s="406">
        <f t="shared" si="10"/>
        <v>0</v>
      </c>
      <c r="X63" s="406">
        <f t="shared" si="10"/>
        <v>0</v>
      </c>
      <c r="Y63" s="406">
        <f t="shared" si="10"/>
        <v>0</v>
      </c>
      <c r="Z63" s="406">
        <f t="shared" si="10"/>
        <v>247.7</v>
      </c>
      <c r="AA63" s="407">
        <f>+AA9+AA19+AA20</f>
        <v>15950.2</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年    月    日</v>
      </c>
      <c r="M11" s="789"/>
      <c r="N11" s="789"/>
      <c r="O11" s="790"/>
    </row>
    <row r="12" spans="1:16" ht="13.15" customHeight="1">
      <c r="C12" s="78"/>
      <c r="O12" s="80"/>
    </row>
    <row r="13" spans="1:16" ht="13.5">
      <c r="C13" s="791">
        <f>+表紙!C36</f>
        <v>0</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横浜市戸塚区小雀町１２９番地３</v>
      </c>
      <c r="K16" s="780"/>
      <c r="L16" s="781"/>
      <c r="M16" s="781"/>
      <c r="N16" s="781"/>
      <c r="O16" s="782"/>
    </row>
    <row r="17" spans="1:15" ht="26.25" customHeight="1">
      <c r="C17" s="78"/>
      <c r="H17" s="23" t="s">
        <v>7</v>
      </c>
      <c r="I17" s="23"/>
      <c r="J17" s="780" t="str">
        <f>+表紙!J40</f>
        <v>小雀建設株式会社</v>
      </c>
      <c r="K17" s="780"/>
      <c r="L17" s="781"/>
      <c r="M17" s="781"/>
      <c r="N17" s="781"/>
      <c r="O17" s="782"/>
    </row>
    <row r="18" spans="1:15">
      <c r="C18" s="78"/>
      <c r="J18" s="21" t="s">
        <v>8</v>
      </c>
      <c r="O18" s="79"/>
    </row>
    <row r="19" spans="1:15">
      <c r="C19" s="78"/>
      <c r="J19" s="24" t="s">
        <v>9</v>
      </c>
      <c r="K19" s="24"/>
      <c r="L19" s="746" t="str">
        <f>IF(+表紙!L42="","",+表紙!L42)</f>
        <v>０４５－８５１－３６４６</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小雀建設株式会社</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2988</v>
      </c>
      <c r="N25" s="770"/>
      <c r="O25" s="771"/>
    </row>
    <row r="26" spans="1:15" ht="18" customHeight="1">
      <c r="C26" s="457" t="s">
        <v>11</v>
      </c>
      <c r="D26" s="489"/>
      <c r="E26" s="490"/>
      <c r="F26" s="756" t="str">
        <f>+表紙!F49</f>
        <v>横浜市戸塚区小雀町１２９番地３</v>
      </c>
      <c r="G26" s="757"/>
      <c r="H26" s="757"/>
      <c r="I26" s="757"/>
      <c r="J26" s="757"/>
      <c r="K26" s="757"/>
      <c r="L26" s="126" t="s">
        <v>172</v>
      </c>
      <c r="M26" s="222"/>
      <c r="N26" s="760" t="str">
        <f>IF(+表紙!N49="","",+表紙!N49)</f>
        <v>０４５－８５１－３６４６</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f>+表紙!L52</f>
        <v>0</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0</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t="str">
        <f>+表紙!F59</f>
        <v>１３０名</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13137</v>
      </c>
      <c r="I40" s="240" t="s">
        <v>4</v>
      </c>
      <c r="J40" s="525" t="s">
        <v>324</v>
      </c>
      <c r="K40" s="526"/>
      <c r="L40" s="527"/>
      <c r="M40" s="741">
        <f>+表紙!M63</f>
        <v>13137</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13137</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topLeftCell="A7"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5"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小雀建設株式会社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98.4</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7480</v>
      </c>
      <c r="E24" s="584"/>
      <c r="F24" s="584"/>
      <c r="G24" s="194" t="s">
        <v>198</v>
      </c>
      <c r="H24" s="573">
        <f>+F12</f>
        <v>98.4</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98.4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98.4</v>
      </c>
      <c r="Q27" s="633"/>
      <c r="R27" s="633"/>
      <c r="S27" s="633"/>
      <c r="T27" s="44" t="s">
        <v>38</v>
      </c>
      <c r="U27" s="64"/>
      <c r="V27" s="64"/>
      <c r="Y27" s="62" t="s">
        <v>39</v>
      </c>
      <c r="Z27" s="65"/>
      <c r="AH27" s="53"/>
      <c r="AI27" s="53"/>
      <c r="AJ27" s="53"/>
      <c r="AK27" s="53"/>
      <c r="AL27" s="603">
        <f>+AH18+P27</f>
        <v>98.4</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98.4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7480</v>
      </c>
      <c r="E29" s="584"/>
      <c r="F29" s="584"/>
      <c r="G29" s="194" t="s">
        <v>198</v>
      </c>
      <c r="H29" s="573">
        <f>+AL27</f>
        <v>98.4</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98.4</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7480</v>
      </c>
      <c r="E31" s="584"/>
      <c r="F31" s="584"/>
      <c r="G31" s="194" t="s">
        <v>198</v>
      </c>
      <c r="H31" s="573">
        <f>+AS24</f>
        <v>98.4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小雀建設株式会社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16"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小雀建設株式会社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小雀建設株式会社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AU22" sqref="AU2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小雀建設株式会社</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36.200000000000003</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v>36.200000000000003</v>
      </c>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100</v>
      </c>
      <c r="E24" s="584"/>
      <c r="F24" s="584"/>
      <c r="G24" s="194" t="s">
        <v>198</v>
      </c>
      <c r="H24" s="573">
        <f>+F12</f>
        <v>36.200000000000003</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36.200000000000003</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36.200000000000003</v>
      </c>
      <c r="Q27" s="633"/>
      <c r="R27" s="633"/>
      <c r="S27" s="633"/>
      <c r="T27" s="44" t="s">
        <v>38</v>
      </c>
      <c r="U27" s="64"/>
      <c r="V27" s="64"/>
      <c r="Y27" s="62" t="s">
        <v>39</v>
      </c>
      <c r="Z27" s="65"/>
      <c r="AH27" s="53"/>
      <c r="AI27" s="53"/>
      <c r="AJ27" s="53"/>
      <c r="AK27" s="53"/>
      <c r="AL27" s="603">
        <f>+AH18+P27</f>
        <v>36.200000000000003</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36.200000000000003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100</v>
      </c>
      <c r="E29" s="584"/>
      <c r="F29" s="584"/>
      <c r="G29" s="194" t="s">
        <v>198</v>
      </c>
      <c r="H29" s="573">
        <f>+AL27</f>
        <v>36.200000000000003</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36.200000000000003</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100</v>
      </c>
      <c r="E31" s="584"/>
      <c r="F31" s="584"/>
      <c r="G31" s="194" t="s">
        <v>198</v>
      </c>
      <c r="H31" s="573">
        <f>+AS24</f>
        <v>36.200000000000003</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0</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8"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小雀建設株式会社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4.5999999999999996</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v>
      </c>
      <c r="E24" s="584"/>
      <c r="F24" s="584"/>
      <c r="G24" s="194" t="s">
        <v>198</v>
      </c>
      <c r="H24" s="573">
        <f>+F12</f>
        <v>4.5999999999999996</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4.5999999999999996</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4.5999999999999996</v>
      </c>
      <c r="Q27" s="633"/>
      <c r="R27" s="633"/>
      <c r="S27" s="633"/>
      <c r="T27" s="44" t="s">
        <v>38</v>
      </c>
      <c r="U27" s="64"/>
      <c r="V27" s="64"/>
      <c r="Y27" s="62" t="s">
        <v>39</v>
      </c>
      <c r="Z27" s="65"/>
      <c r="AH27" s="53"/>
      <c r="AI27" s="53"/>
      <c r="AJ27" s="53"/>
      <c r="AK27" s="53"/>
      <c r="AL27" s="603">
        <f>+AH18+P27</f>
        <v>4.5999999999999996</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4.5999999999999996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v>
      </c>
      <c r="E29" s="584"/>
      <c r="F29" s="584"/>
      <c r="G29" s="194" t="s">
        <v>198</v>
      </c>
      <c r="H29" s="573">
        <f>+AL27</f>
        <v>4.5999999999999996</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4.5999999999999996</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v>
      </c>
      <c r="E31" s="584"/>
      <c r="F31" s="584"/>
      <c r="G31" s="194" t="s">
        <v>198</v>
      </c>
      <c r="H31" s="573">
        <f>+AS24</f>
        <v>4.5999999999999996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3"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小雀建設株式会社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251.9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630</v>
      </c>
      <c r="E24" s="584"/>
      <c r="F24" s="584"/>
      <c r="G24" s="194" t="s">
        <v>198</v>
      </c>
      <c r="H24" s="573">
        <f>+F12</f>
        <v>251.9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251.9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251.9</v>
      </c>
      <c r="Q27" s="633"/>
      <c r="R27" s="633"/>
      <c r="S27" s="633"/>
      <c r="T27" s="44" t="s">
        <v>38</v>
      </c>
      <c r="U27" s="64"/>
      <c r="V27" s="64"/>
      <c r="Y27" s="62" t="s">
        <v>39</v>
      </c>
      <c r="Z27" s="65"/>
      <c r="AH27" s="53"/>
      <c r="AI27" s="53"/>
      <c r="AJ27" s="53"/>
      <c r="AK27" s="53"/>
      <c r="AL27" s="603">
        <f>+AH18+P27</f>
        <v>251.9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251.9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630</v>
      </c>
      <c r="E29" s="584"/>
      <c r="F29" s="584"/>
      <c r="G29" s="194" t="s">
        <v>198</v>
      </c>
      <c r="H29" s="573">
        <f>+AL27</f>
        <v>251.9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251.9</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630</v>
      </c>
      <c r="E31" s="584"/>
      <c r="F31" s="584"/>
      <c r="G31" s="194" t="s">
        <v>198</v>
      </c>
      <c r="H31" s="573">
        <f>+AS24</f>
        <v>251.9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2025-09-12T11:02:48Z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