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88BC673B-6C66-46C6-941E-EB0796BA148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6284" yWindow="-108" windowWidth="23256" windowHeight="1245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9" i="94" l="1"/>
  <c r="AA36" i="94"/>
  <c r="AA28" i="94"/>
  <c r="H32" i="94"/>
  <c r="H31" i="94" s="1"/>
  <c r="H26" i="94" s="1"/>
  <c r="H27" i="94" s="1"/>
  <c r="AA44" i="94"/>
  <c r="K226" i="95" s="1"/>
  <c r="K202" i="98" s="1"/>
  <c r="H38" i="94"/>
  <c r="H37" i="94" s="1"/>
  <c r="O38" i="94"/>
  <c r="O37" i="94" s="1"/>
  <c r="O19" i="94" s="1"/>
  <c r="O12" i="94" s="1"/>
  <c r="AK27" i="82"/>
  <c r="X32" i="94"/>
  <c r="X31" i="94" s="1"/>
  <c r="X26" i="94" s="1"/>
  <c r="X18" i="82"/>
  <c r="O16" i="83"/>
  <c r="Y50" i="94" s="1"/>
  <c r="X21" i="83"/>
  <c r="AK27" i="83"/>
  <c r="O16" i="94"/>
  <c r="O9" i="94"/>
  <c r="O55" i="94" s="1"/>
  <c r="O14" i="94"/>
  <c r="X27" i="94"/>
  <c r="X21" i="78"/>
  <c r="O16" i="79"/>
  <c r="R50" i="94" s="1"/>
  <c r="X21" i="89"/>
  <c r="F12" i="83"/>
  <c r="O18"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7" i="94" l="1"/>
  <c r="O10"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<sst xmlns="http://schemas.openxmlformats.org/spreadsheetml/2006/main" count="3172" uniqueCount="457">
  <si>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</si>
  <si>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</si>
  <si>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</si>
  <si>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</si>
  <si>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</si>
  <si>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</si>
  <si>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</si>
  <si>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</si>
  <si>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</si>
  <si>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</si>
  <si>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</si>
  <si>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</si>
  <si>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</si>
  <si>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</si>
  <si>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</si>
  <si>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</si>
  <si>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</si>
  <si>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</si>
  <si>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</si>
  <si>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</si>
  <si>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</si>
  <si>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</si>
  <si>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</si>
  <si>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</si>
  <si>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</si>
  <si>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</si>
  <si>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</si>
  <si>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</si>
  <si>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</si>
  <si>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</si>
  <si>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</si>
  <si>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</si>
  <si>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</si>
  <si>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</si>
  <si>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</si>
  <si>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</si>
  <si>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</si>
  <si>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</si>
  <si>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</si>
  <si>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</si>
  <si>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</si>
  <si>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</si>
  <si>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</si>
  <si>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</si>
  <si>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</si>
  <si>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</si>
  <si>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</si>
  <si>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</si>
  <si>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</si>
  <si>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</si>
  <si>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</si>
  <si>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</si>
  <si>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</si>
  <si>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</si>
  <si>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</si>
  <si>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</si>
  <si>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</si>
  <si>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</si>
  <si>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</si>
  <si>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</si>
  <si>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</si>
  <si>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</si>
  <si>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</si>
  <si>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</si>
  <si>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</si>
  <si>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</si>
  <si>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</si>
  <si>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</si>
  <si>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</si>
  <si>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</si>
  <si>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</si>
  <si>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</si>
  <si>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</si>
  <si>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</si>
  <si>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</si>
  <si>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</si>
  <si>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</si>
  <si>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</si>
  <si>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</si>
  <si>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</si>
  <si>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</si>
  <si>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</si>
  <si>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</si>
  <si>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</si>
  <si>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</si>
  <si>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</si>
  <si>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</si>
  <si>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</si>
  <si>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</si>
  <si>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</si>
  <si>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</si>
  <si>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</si>
  <si>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</si>
  <si>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</si>
  <si>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</si>
  <si>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</si>
  <si>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</si>
  <si>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</si>
  <si>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</si>
  <si>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</si>
  <si>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</si>
  <si>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</si>
  <si>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</si>
  <si>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</si>
  <si>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</si>
  <si>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</si>
  <si>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</si>
  <si>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</si>
  <si>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</si>
  <si>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</si>
  <si>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</si>
  <si>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</si>
  <si>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</si>
  <si>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</si>
  <si>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</si>
  <si>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</si>
  <si>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</si>
  <si>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</si>
  <si>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</si>
  <si>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</si>
  <si>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</si>
  <si>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</si>
  <si>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</si>
  <si>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</si>
  <si>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</si>
  <si>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</si>
  <si>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</si>
  <si>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</si>
  <si>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</si>
  <si>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</si>
  <si>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</si>
  <si>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</si>
  <si>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</si>
  <si>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</si>
  <si>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</si>
  <si>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</si>
  <si>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</si>
  <si>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</si>
  <si>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</si>
  <si>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</si>
  <si>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</si>
  <si>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</si>
  <si>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</si>
  <si>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</si>
  <si>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</si>
  <si>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</si>
  <si>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</si>
  <si>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</si>
  <si>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</si>
  <si>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</si>
  <si>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</si>
  <si>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</si>
  <si>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</si>
  <si>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</si>
  <si>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</si>
  <si>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</si>
  <si>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</si>
  <si>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</si>
  <si>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</si>
  <si>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</si>
  <si>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</si>
  <si>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</si>
  <si>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</si>
  <si>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</si>
  <si>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</si>
  <si>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</si>
  <si>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</si>
  <si>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</si>
  <si>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</si>
  <si>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</si>
  <si>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</si>
  <si>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</si>
  <si>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</si>
  <si>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</si>
  <si>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</si>
  <si>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</si>
  <si>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</si>
  <si>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</si>
  <si>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</si>
  <si>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</si>
  <si>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</si>
  <si>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</si>
  <si>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</si>
  <si>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</si>
  <si>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</si>
  <si>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</si>
  <si>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</si>
  <si>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</si>
  <si>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</si>
  <si>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</si>
  <si>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</si>
  <si>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</si>
  <si>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</si>
  <si>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</si>
  <si>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</si>
  <si>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</si>
  <si>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</si>
  <si>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</si>
  <si>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</si>
  <si>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</si>
  <si>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</si>
  <si>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</si>
  <si>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</si>
  <si>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</si>
  <si>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</si>
  <si>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</si>
  <si>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</si>
  <si>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</si>
  <si>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</si>
  <si>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</si>
  <si>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</si>
  <si>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</si>
  <si>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</si>
  <si>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</si>
  <si>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</si>
  <si>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</si>
  <si>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</si>
  <si>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</si>
  <si>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</si>
  <si>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</si>
  <si>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</si>
  <si>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</si>
  <si>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</si>
  <si>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</si>
  <si>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</si>
  <si>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</si>
  <si>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</si>
  <si>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</si>
  <si>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</si>
  <si>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</si>
  <si>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</si>
  <si>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</si>
  <si>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</si>
  <si>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</si>
  <si>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</si>
  <si>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</si>
  <si>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</si>
  <si>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</si>
  <si>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</si>
  <si>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</si>
  <si>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</si>
  <si>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</si>
  <si>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</si>
  <si>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</si>
  <si>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</si>
  <si>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</si>
  <si>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</si>
  <si>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</si>
  <si>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</si>
  <si>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</si>
  <si>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</si>
  <si>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</si>
  <si>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</si>
  <si>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</si>
  <si>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</si>
  <si>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</si>
  <si>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</si>
  <si>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</si>
  <si>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</si>
  <si>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</si>
  <si>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</si>
  <si>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</si>
  <si>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</si>
  <si>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</si>
  <si>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</si>
  <si>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</si>
  <si>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</si>
  <si>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</si>
  <si>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</si>
  <si>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</si>
  <si>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</si>
  <si>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</si>
  <si>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</si>
  <si>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</si>
  <si>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</si>
  <si>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</si>
  <si>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</si>
  <si>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</si>
  <si>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</si>
  <si>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</si>
  <si>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</si>
  <si>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</si>
  <si>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</si>
  <si>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</si>
  <si>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</si>
  <si>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</si>
  <si>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</si>
  <si>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</si>
  <si>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</si>
  <si>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</si>
  <si>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</si>
  <si>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</si>
  <si>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</si>
  <si>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</si>
  <si>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</si>
  <si>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</si>
  <si>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</si>
  <si>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</si>
  <si>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</si>
  <si>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</si>
  <si>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</si>
  <si>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</si>
  <si>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</si>
  <si>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</si>
  <si>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</si>
  <si>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</si>
  <si>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</si>
  <si>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</si>
  <si>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</si>
  <si>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</si>
  <si>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</si>
  <si>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</si>
  <si>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</si>
  <si>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</si>
  <si>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</si>
  <si>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</si>
  <si>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</si>
  <si>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</si>
  <si>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</si>
  <si>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</si>
  <si>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</si>
  <si>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</si>
  <si>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</si>
  <si>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</si>
  <si>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</si>
  <si>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</si>
  <si>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</si>
  <si>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</si>
  <si>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</si>
  <si>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</si>
  <si>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</si>
  <si>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</si>
  <si>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</si>
  <si>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</si>
  <si>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</si>
  <si>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</si>
  <si>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</si>
  <si>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</si>
  <si>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</si>
  <si>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</si>
  <si>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</si>
  <si>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</si>
  <si>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</si>
  <si>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</si>
  <si>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</si>
  <si>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</si>
  <si>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</si>
  <si>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</si>
  <si>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</si>
  <si>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</si>
  <si>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</si>
  <si>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</si>
  <si>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</si>
  <si>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</si>
  <si>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</si>
  <si>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</si>
  <si>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</si>
  <si>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</si>
  <si>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</si>
  <si>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</si>
  <si>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</si>
  <si>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</si>
  <si>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</si>
  <si>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</si>
  <si>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</si>
  <si>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</si>
  <si>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</si>
  <si>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</si>
  <si>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</si>
  <si>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</si>
  <si>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</si>
  <si>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</si>
  <si>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</si>
  <si>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</si>
  <si>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</si>
  <si>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</si>
  <si>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</si>
  <si>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</si>
  <si>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</si>
  <si>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</si>
  <si>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</si>
  <si>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</si>
  <si>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</si>
  <si>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</si>
  <si>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</si>
  <si>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</si>
  <si>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</si>
  <si>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</si>
  <si>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</si>
  <si>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</si>
  <si>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</si>
  <si>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</si>
  <si>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</si>
  <si>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</si>
  <si>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</si>
  <si>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</si>
  <si>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</si>
  <si>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</si>
  <si>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</si>
  <si>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</si>
  <si>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</si>
  <si>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</si>
  <si>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</si>
  <si>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</si>
  <si>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</si>
  <si>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</si>
  <si>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</si>
  <si>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</si>
  <si>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</si>
  <si>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</si>
  <si>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</si>
  <si>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</si>
  <si>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</si>
  <si>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</si>
  <si>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</si>
  <si>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</si>
  <si>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</si>
  <si>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</si>
  <si>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</si>
  <si>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</si>
  <si>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</si>
  <si>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</si>
  <si>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</si>
  <si>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</si>
  <si>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</si>
  <si>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</si>
  <si>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</si>
  <si>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</si>
  <si>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</si>
  <si>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</si>
  <si>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</si>
  <si>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</si>
  <si>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</si>
  <si>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</si>
  <si>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</si>
  <si>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</si>
  <si>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</si>
  <si>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</si>
  <si>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</si>
  <si>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</si>
  <si>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</si>
  <si>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</si>
  <si>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</si>
  <si>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</si>
  <si>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</si>
  <si>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</si>
  <si>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横浜市戸塚区小雀町１２９番地３</t>
    <rPh sb="0" eb="3">
      <t>ヨコハマシ</t>
    </rPh>
    <rPh sb="3" eb="6">
      <t>トツカク</t>
    </rPh>
    <rPh sb="6" eb="8">
      <t>コスズメ</t>
    </rPh>
    <rPh sb="8" eb="9">
      <t>チョウ</t>
    </rPh>
    <rPh sb="12" eb="14">
      <t>バンチ</t>
    </rPh>
    <phoneticPr fontId="3"/>
  </si>
  <si>
    <t>小雀建設株式会社　代表取締役　小泉　和雄</t>
    <rPh sb="0" eb="2">
      <t>コスズメ</t>
    </rPh>
    <rPh sb="2" eb="4">
      <t>ケンセツ</t>
    </rPh>
    <rPh sb="4" eb="8">
      <t>カブシキガイシャ</t>
    </rPh>
    <rPh sb="9" eb="11">
      <t>ダイヒョウ</t>
    </rPh>
    <rPh sb="11" eb="14">
      <t>トリシマリヤク</t>
    </rPh>
    <rPh sb="15" eb="17">
      <t>コイズミ</t>
    </rPh>
    <rPh sb="18" eb="20">
      <t>カズオ</t>
    </rPh>
    <phoneticPr fontId="3"/>
  </si>
  <si>
    <t>０４５－８５１－３６４６</t>
    <phoneticPr fontId="3"/>
  </si>
  <si>
    <t>小雀建設株式会社</t>
    <rPh sb="0" eb="2">
      <t>コスズメ</t>
    </rPh>
    <rPh sb="2" eb="4">
      <t>ケンセツ</t>
    </rPh>
    <rPh sb="4" eb="8">
      <t>カブシキガイシャ</t>
    </rPh>
    <phoneticPr fontId="3"/>
  </si>
  <si>
    <t>土木工事・建築工事の総合建設業</t>
    <rPh sb="0" eb="2">
      <t>ドボク</t>
    </rPh>
    <rPh sb="2" eb="4">
      <t>コウジ</t>
    </rPh>
    <rPh sb="5" eb="7">
      <t>ケンチク</t>
    </rPh>
    <rPh sb="7" eb="9">
      <t>コウジ</t>
    </rPh>
    <rPh sb="10" eb="12">
      <t>ソウゴウ</t>
    </rPh>
    <rPh sb="12" eb="15">
      <t>ケンセツギョウ</t>
    </rPh>
    <phoneticPr fontId="3"/>
  </si>
  <si>
    <t>１３０名</t>
    <rPh sb="3" eb="4">
      <t>メイ</t>
    </rPh>
    <phoneticPr fontId="3"/>
  </si>
  <si>
    <t>廃棄物　→　委託業者にて回収・運搬　→　委託業者にて中間・最終処分　　　　　　　　　　　　　　　　　　　　　　汚泥→脱水→再資源化
廃プラスチック類→破砕・圧縮→再資源化
紙くず→破砕・圧縮→燃料化・再資源化
木くず→破砕・圧縮→燃料化・再資源化
繊維くず→破砕・圧縮→燃料化・再資源化
金属くず→選別・破砕・溶解→再資源化
ガラス・コンクリート・陶磁器くず→破砕→再資源化
がれき類→破砕→再資源化
混合廃棄物→破砕・選別→再資源化・埋立</t>
    <rPh sb="0" eb="3">
      <t>ハイキブツ</t>
    </rPh>
    <rPh sb="6" eb="8">
      <t>イタク</t>
    </rPh>
    <rPh sb="8" eb="10">
      <t>ギョウシャ</t>
    </rPh>
    <rPh sb="12" eb="14">
      <t>カイシュウ</t>
    </rPh>
    <rPh sb="15" eb="17">
      <t>ウンパン</t>
    </rPh>
    <rPh sb="20" eb="22">
      <t>イタク</t>
    </rPh>
    <rPh sb="22" eb="24">
      <t>ギョウシャ</t>
    </rPh>
    <rPh sb="26" eb="28">
      <t>チュウカン</t>
    </rPh>
    <rPh sb="29" eb="31">
      <t>サイシュウ</t>
    </rPh>
    <rPh sb="31" eb="33">
      <t>ショブン</t>
    </rPh>
    <rPh sb="124" eb="126">
      <t>センイ</t>
    </rPh>
    <phoneticPr fontId="3"/>
  </si>
  <si>
    <t>現場責任者が廃棄物の数量・種別の確認　→　現場担当者が現場にて廃棄物の数量・種別・回収の確認　→　本社集中管理部にて事務担当者がマニフェスト登録</t>
    <phoneticPr fontId="3"/>
  </si>
  <si>
    <t>コンクリートがら、アスコンがら、アスファルトがら、ガラス、陶磁器くず、廃プラスティック、金属くず、紙くず、木くず、繊維くず、建設汚泥、その他のがれき類等17品目に分別収集を行う。</t>
    <rPh sb="29" eb="32">
      <t>トウジキ</t>
    </rPh>
    <rPh sb="35" eb="36">
      <t>ハイ</t>
    </rPh>
    <rPh sb="44" eb="46">
      <t>キンゾク</t>
    </rPh>
    <rPh sb="49" eb="50">
      <t>カミ</t>
    </rPh>
    <rPh sb="53" eb="54">
      <t>キ</t>
    </rPh>
    <rPh sb="57" eb="59">
      <t>センイ</t>
    </rPh>
    <rPh sb="62" eb="64">
      <t>ケンセツ</t>
    </rPh>
    <rPh sb="64" eb="66">
      <t>オデイ</t>
    </rPh>
    <rPh sb="69" eb="70">
      <t>タ</t>
    </rPh>
    <rPh sb="74" eb="75">
      <t>ルイ</t>
    </rPh>
    <rPh sb="75" eb="76">
      <t>トウ</t>
    </rPh>
    <rPh sb="78" eb="80">
      <t>ヒンモク</t>
    </rPh>
    <rPh sb="81" eb="83">
      <t>ブンベツ</t>
    </rPh>
    <rPh sb="83" eb="85">
      <t>シュウシュウ</t>
    </rPh>
    <rPh sb="86" eb="87">
      <t>オコナ</t>
    </rPh>
    <phoneticPr fontId="3"/>
  </si>
  <si>
    <t>現状の分別廃棄物以外の廃棄物が発生した場合には、分別収集を行う。</t>
    <rPh sb="0" eb="2">
      <t>ゲンジョウ</t>
    </rPh>
    <rPh sb="3" eb="5">
      <t>ブンベツ</t>
    </rPh>
    <rPh sb="5" eb="8">
      <t>ハイキブツ</t>
    </rPh>
    <rPh sb="8" eb="10">
      <t>イガイ</t>
    </rPh>
    <rPh sb="11" eb="14">
      <t>ハイキブツ</t>
    </rPh>
    <rPh sb="15" eb="17">
      <t>ハッセイ</t>
    </rPh>
    <rPh sb="19" eb="21">
      <t>バアイ</t>
    </rPh>
    <rPh sb="24" eb="26">
      <t>ブンベツ</t>
    </rPh>
    <rPh sb="26" eb="28">
      <t>シュウシュウ</t>
    </rPh>
    <rPh sb="29" eb="30">
      <t>オコナ</t>
    </rPh>
    <phoneticPr fontId="3"/>
  </si>
  <si>
    <t>令和   ６ 年  ６月３０日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</si>
</sst>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23060" y="2194560"/>
          <a:ext cx="434340" cy="63246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15440" y="2186940"/>
          <a:ext cx="434340" cy="63246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15440" y="2186940"/>
          <a:ext cx="434340" cy="63246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15440" y="2179320"/>
          <a:ext cx="43434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15440" y="2186940"/>
          <a:ext cx="434340" cy="63246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15440" y="2186940"/>
          <a:ext cx="434340" cy="63246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15440" y="2179320"/>
          <a:ext cx="434340" cy="63246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15440" y="2194560"/>
          <a:ext cx="434340" cy="63246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15440" y="2179320"/>
          <a:ext cx="434340" cy="63246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15440" y="2217420"/>
          <a:ext cx="43434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15440" y="2186940"/>
          <a:ext cx="434340" cy="63246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15440" y="2186940"/>
          <a:ext cx="434340" cy="63246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75" zoomScale="115" zoomScaleNormal="115" zoomScaleSheetLayoutView="115" workbookViewId="0">
      <selection activeCell="M44" sqref="M4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2988</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759</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2813.2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2785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978.30000000000007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978.30000000000007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2785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2785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1.1000000000000001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840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843.7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840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840</v>
      </c>
      <c r="P27" s="718"/>
      <c r="Q27" s="718"/>
      <c r="R27" s="718"/>
      <c r="S27" s="49" t="s">
        <v>38</v>
      </c>
      <c r="T27" s="70"/>
      <c r="U27" s="70"/>
      <c r="X27" s="68" t="s">
        <v>39</v>
      </c>
      <c r="Y27" s="71"/>
      <c r="AG27" s="58"/>
      <c r="AH27" s="58"/>
      <c r="AI27" s="58"/>
      <c r="AJ27" s="58"/>
      <c r="AK27" s="668">
        <f>+AG18+O27</f>
        <v>840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840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843.7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840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843.7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1504.6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1500</v>
      </c>
      <c r="P27" s="718"/>
      <c r="Q27" s="718"/>
      <c r="R27" s="718"/>
      <c r="S27" s="49" t="s">
        <v>38</v>
      </c>
      <c r="T27" s="70"/>
      <c r="U27" s="70"/>
      <c r="X27" s="68" t="s">
        <v>39</v>
      </c>
      <c r="Y27" s="71"/>
      <c r="AG27" s="58"/>
      <c r="AH27" s="58"/>
      <c r="AI27" s="58"/>
      <c r="AJ27" s="58"/>
      <c r="AK27" s="668">
        <f>+AG18+O27</f>
        <v>1500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4" zoomScaleNormal="100"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小雀建設株式会社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0"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72.7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70</v>
      </c>
      <c r="P27" s="718"/>
      <c r="Q27" s="718"/>
      <c r="R27" s="718"/>
      <c r="S27" s="49" t="s">
        <v>38</v>
      </c>
      <c r="T27" s="70"/>
      <c r="U27" s="70"/>
      <c r="X27" s="68" t="s">
        <v>39</v>
      </c>
      <c r="Y27" s="71"/>
      <c r="AG27" s="58"/>
      <c r="AH27" s="58"/>
      <c r="AI27" s="58"/>
      <c r="AJ27" s="58"/>
      <c r="AK27" s="668">
        <f>+AG18+O27</f>
        <v>70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小雀建設株式会社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98.4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36.200000000000003</v>
      </c>
      <c r="M9" s="377">
        <f>IF(OR(ｷ.紙くず!F24&gt;0,ｷ.紙くず!F24&lt;0),ｷ.紙くず!F24,IF(M$19&gt;0,"0",0))</f>
        <v>4.5999999999999996</v>
      </c>
      <c r="N9" s="377">
        <f>IF(OR(ｸ.木くず!F24&gt;0,ｸ.木くず!F24&lt;0),ｸ.木くず!F24,IF(N$19&gt;0,"0",0))</f>
        <v>251.9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1.1000000000000001</v>
      </c>
      <c r="T9" s="377">
        <f>IF(OR(ｾ.ｶﾞﾗｽ･ｺﾝｸﾘ･陶磁器くず!F24&gt;0,ｾ.ｶﾞﾗｽ･ｺﾝｸﾘ･陶磁器くず!F24&lt;0),ｾ.ｶﾞﾗｽ･ｺﾝｸﾘ･陶磁器くず!F24,IF(T$19&gt;0,"0",0))</f>
        <v>843.7</v>
      </c>
      <c r="U9" s="377">
        <f>IF(OR(ｿ.鉱さい!F24&gt;0,ｿ.鉱さい!F24&lt;0),ｿ.鉱さい!F24,IF(U$19&gt;0,"0",0))</f>
        <v>0</v>
      </c>
      <c r="V9" s="377">
        <f>IF(OR(ﾀ.がれき類!F24&gt;0,ﾀ.がれき類!F24&lt;0),ﾀ.がれき類!F24,IF(V$19&gt;0,"0",0))</f>
        <v>1504.6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72.7</v>
      </c>
      <c r="AA9" s="379">
        <f>IF(SUM(G9:Z9)&gt;0,SUM(G9:Z9),IF(AA$19&gt;0,"0",0))</f>
        <v>2813.2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98.4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36.200000000000003</v>
      </c>
      <c r="M14" s="383" t="str">
        <f>IF(OR(ｷ.紙くず!F29&gt;0,ｷ.紙くず!F29&lt;0),ｷ.紙くず!F29,IF(M$19&gt;0,"0",0))</f>
        <v>0</v>
      </c>
      <c r="N14" s="383" t="str">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t="str">
        <f>IF(OR(ｽ.金属くず!F29&gt;0,ｽ.金属くず!F29&lt;0),ｽ.金属くず!F29,IF(S$19&gt;0,"0",0))</f>
        <v>0</v>
      </c>
      <c r="T14" s="383">
        <f>IF(OR(ｾ.ｶﾞﾗｽ･ｺﾝｸﾘ･陶磁器くず!F29&gt;0,ｾ.ｶﾞﾗｽ･ｺﾝｸﾘ･陶磁器くず!F29&lt;0),ｾ.ｶﾞﾗｽ･ｺﾝｸﾘ･陶磁器くず!F29,IF(T$19&gt;0,"0",0))</f>
        <v>843.7</v>
      </c>
      <c r="U14" s="383">
        <f>IF(OR(ｿ.鉱さい!F29&gt;0,ｿ.鉱さい!F29&lt;0),ｿ.鉱さい!F29,IF(U$19&gt;0,"0",0))</f>
        <v>0</v>
      </c>
      <c r="V14" s="383" t="str">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t="str">
        <f>IF(OR(ﾄ.混合廃棄物その他!F29&gt;0,ﾄ.混合廃棄物その他!F29&lt;0),ﾄ.混合廃棄物その他!F29,IF(Z$19&gt;0,"0",0))</f>
        <v>0</v>
      </c>
      <c r="AA14" s="385">
        <f t="shared" si="0"/>
        <v>978.30000000000007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98.4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36.200000000000003</v>
      </c>
      <c r="M16" s="383" t="str">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f>IF(OR(ｾ.ｶﾞﾗｽ･ｺﾝｸﾘ･陶磁器くず!F31&gt;0,ｾ.ｶﾞﾗｽ･ｺﾝｸﾘ･陶磁器くず!F31&lt;0),ｾ.ｶﾞﾗｽ･ｺﾝｸﾘ･陶磁器くず!F31,IF(T$19&gt;0,"0",0))</f>
        <v>843.7</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978.30000000000007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90</v>
      </c>
      <c r="I19" s="389">
        <f t="shared" si="1"/>
        <v>0</v>
      </c>
      <c r="J19" s="389">
        <f t="shared" si="1"/>
        <v>0</v>
      </c>
      <c r="K19" s="389">
        <f t="shared" si="1"/>
        <v>0</v>
      </c>
      <c r="L19" s="389">
        <f t="shared" si="1"/>
        <v>30</v>
      </c>
      <c r="M19" s="389">
        <f t="shared" si="1"/>
        <v>4</v>
      </c>
      <c r="N19" s="389">
        <f t="shared" si="1"/>
        <v>250</v>
      </c>
      <c r="O19" s="389">
        <f t="shared" si="1"/>
        <v>0</v>
      </c>
      <c r="P19" s="389">
        <f t="shared" si="1"/>
        <v>0</v>
      </c>
      <c r="Q19" s="389">
        <f t="shared" si="1"/>
        <v>0</v>
      </c>
      <c r="R19" s="389">
        <f t="shared" si="1"/>
        <v>0</v>
      </c>
      <c r="S19" s="389">
        <f t="shared" si="1"/>
        <v>1</v>
      </c>
      <c r="T19" s="389">
        <f t="shared" si="1"/>
        <v>840</v>
      </c>
      <c r="U19" s="389">
        <f t="shared" si="1"/>
        <v>0</v>
      </c>
      <c r="V19" s="389">
        <f t="shared" si="1"/>
        <v>1500</v>
      </c>
      <c r="W19" s="389">
        <f t="shared" si="1"/>
        <v>0</v>
      </c>
      <c r="X19" s="389">
        <f t="shared" si="1"/>
        <v>0</v>
      </c>
      <c r="Y19" s="389">
        <f t="shared" si="1"/>
        <v>0</v>
      </c>
      <c r="Z19" s="390">
        <f t="shared" si="1"/>
        <v>70</v>
      </c>
      <c r="AA19" s="391">
        <f t="shared" ref="AA19:AA25" si="2">SUM(G19:Z19)</f>
        <v>2785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90</v>
      </c>
      <c r="I37" s="424">
        <f t="shared" si="8"/>
        <v>0</v>
      </c>
      <c r="J37" s="424">
        <f t="shared" si="8"/>
        <v>0</v>
      </c>
      <c r="K37" s="424">
        <f t="shared" si="8"/>
        <v>0</v>
      </c>
      <c r="L37" s="424">
        <f t="shared" si="8"/>
        <v>30</v>
      </c>
      <c r="M37" s="424">
        <f t="shared" si="8"/>
        <v>4</v>
      </c>
      <c r="N37" s="424">
        <f t="shared" si="8"/>
        <v>250</v>
      </c>
      <c r="O37" s="424">
        <f t="shared" si="8"/>
        <v>0</v>
      </c>
      <c r="P37" s="424">
        <f t="shared" si="8"/>
        <v>0</v>
      </c>
      <c r="Q37" s="424">
        <f t="shared" si="8"/>
        <v>0</v>
      </c>
      <c r="R37" s="424">
        <f t="shared" si="8"/>
        <v>0</v>
      </c>
      <c r="S37" s="424">
        <f t="shared" si="8"/>
        <v>1</v>
      </c>
      <c r="T37" s="424">
        <f t="shared" si="8"/>
        <v>840</v>
      </c>
      <c r="U37" s="424">
        <f t="shared" si="8"/>
        <v>0</v>
      </c>
      <c r="V37" s="424">
        <f t="shared" si="8"/>
        <v>1500</v>
      </c>
      <c r="W37" s="424">
        <f t="shared" si="8"/>
        <v>0</v>
      </c>
      <c r="X37" s="424">
        <f t="shared" si="8"/>
        <v>0</v>
      </c>
      <c r="Y37" s="424">
        <f t="shared" si="8"/>
        <v>0</v>
      </c>
      <c r="Z37" s="425">
        <f t="shared" si="8"/>
        <v>70</v>
      </c>
      <c r="AA37" s="426">
        <f t="shared" si="4"/>
        <v>2785</v>
      </c>
    </row>
    <row r="38" spans="2:27" ht="24" customHeight="1" x14ac:dyDescent="0.15">
      <c r="B38" s="170"/>
      <c r="C38" s="809"/>
      <c r="D38" s="227"/>
      <c r="E38" s="225" t="s">
        <v>319</v>
      </c>
      <c r="F38" s="443"/>
      <c r="G38" s="415">
        <f t="shared" ref="G38:Z38" si="9">SUM(G39:G41)</f>
        <v>0</v>
      </c>
      <c r="H38" s="415">
        <f t="shared" si="9"/>
        <v>90</v>
      </c>
      <c r="I38" s="415">
        <f t="shared" si="9"/>
        <v>0</v>
      </c>
      <c r="J38" s="415">
        <f t="shared" si="9"/>
        <v>0</v>
      </c>
      <c r="K38" s="415">
        <f t="shared" si="9"/>
        <v>0</v>
      </c>
      <c r="L38" s="415">
        <f t="shared" si="9"/>
        <v>30</v>
      </c>
      <c r="M38" s="415">
        <f t="shared" si="9"/>
        <v>4</v>
      </c>
      <c r="N38" s="415">
        <f t="shared" si="9"/>
        <v>250</v>
      </c>
      <c r="O38" s="415">
        <f t="shared" si="9"/>
        <v>0</v>
      </c>
      <c r="P38" s="415">
        <f t="shared" si="9"/>
        <v>0</v>
      </c>
      <c r="Q38" s="415">
        <f t="shared" si="9"/>
        <v>0</v>
      </c>
      <c r="R38" s="415">
        <f t="shared" si="9"/>
        <v>0</v>
      </c>
      <c r="S38" s="415">
        <f t="shared" si="9"/>
        <v>1</v>
      </c>
      <c r="T38" s="415">
        <f t="shared" si="9"/>
        <v>840</v>
      </c>
      <c r="U38" s="415">
        <f t="shared" si="9"/>
        <v>0</v>
      </c>
      <c r="V38" s="415">
        <f t="shared" si="9"/>
        <v>1500</v>
      </c>
      <c r="W38" s="415">
        <f t="shared" si="9"/>
        <v>0</v>
      </c>
      <c r="X38" s="415">
        <f t="shared" si="9"/>
        <v>0</v>
      </c>
      <c r="Y38" s="415">
        <f t="shared" si="9"/>
        <v>0</v>
      </c>
      <c r="Z38" s="416">
        <f t="shared" si="9"/>
        <v>70</v>
      </c>
      <c r="AA38" s="417">
        <f t="shared" si="4"/>
        <v>2785</v>
      </c>
    </row>
    <row r="39" spans="2:27" ht="24" customHeight="1" x14ac:dyDescent="0.15">
      <c r="B39" s="170"/>
      <c r="C39" s="809"/>
      <c r="D39" s="228"/>
      <c r="E39" s="223"/>
      <c r="F39" s="221" t="s">
        <v>233</v>
      </c>
      <c r="G39" s="418">
        <f>+ｱ.燃え殻!$Z$28</f>
        <v>0</v>
      </c>
      <c r="H39" s="418">
        <f>+ｲ.汚泥!$Z$28</f>
        <v>90</v>
      </c>
      <c r="I39" s="418">
        <f>+ｳ.廃油!$Z$28</f>
        <v>0</v>
      </c>
      <c r="J39" s="418">
        <f>+ｴ.廃酸!$Z$28</f>
        <v>0</v>
      </c>
      <c r="K39" s="418">
        <f>+ｵ.廃ｱﾙｶﾘ!$Z$28</f>
        <v>0</v>
      </c>
      <c r="L39" s="418">
        <f>+ｶ.廃ﾌﾟﾗ類!$Z$28</f>
        <v>30</v>
      </c>
      <c r="M39" s="418">
        <f>+ｷ.紙くず!$Z$28</f>
        <v>4</v>
      </c>
      <c r="N39" s="418">
        <f>+ｸ.木くず!$Z$28</f>
        <v>250</v>
      </c>
      <c r="O39" s="418">
        <f>+ｹ.繊維くず!$Z$28</f>
        <v>0</v>
      </c>
      <c r="P39" s="418">
        <f>+ｺ.動植物性残さ!$Z$28</f>
        <v>0</v>
      </c>
      <c r="Q39" s="418">
        <f>+ｻ.動物系固形不要物!$Z$28</f>
        <v>0</v>
      </c>
      <c r="R39" s="418">
        <f>+ｼ.ｺﾞﾑくず!$Z$28</f>
        <v>0</v>
      </c>
      <c r="S39" s="418">
        <f>+ｽ.金属くず!$Z$28</f>
        <v>1</v>
      </c>
      <c r="T39" s="418">
        <f>+ｾ.ｶﾞﾗｽ･ｺﾝｸﾘ･陶磁器くず!$Z$28</f>
        <v>840</v>
      </c>
      <c r="U39" s="418">
        <f>+ｿ.鉱さい!$Z$28</f>
        <v>0</v>
      </c>
      <c r="V39" s="418">
        <f>+ﾀ.がれき類!$Z$28</f>
        <v>1500</v>
      </c>
      <c r="W39" s="418">
        <f>+ﾁ.動物のふん尿!$Z$28</f>
        <v>0</v>
      </c>
      <c r="X39" s="418">
        <f>+ﾂ.動物の死体!$Z$28</f>
        <v>0</v>
      </c>
      <c r="Y39" s="418">
        <f>+ﾃ.ばいじん!$Z$28</f>
        <v>0</v>
      </c>
      <c r="Z39" s="419">
        <f>+ﾄ.混合廃棄物その他!$Z$28</f>
        <v>70</v>
      </c>
      <c r="AA39" s="420">
        <f t="shared" si="4"/>
        <v>2785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90</v>
      </c>
      <c r="I43" s="427">
        <f>+ｳ.廃油!$AK$27</f>
        <v>0</v>
      </c>
      <c r="J43" s="427">
        <f>+ｴ.廃酸!$AK$27</f>
        <v>0</v>
      </c>
      <c r="K43" s="427">
        <f>+ｵ.廃ｱﾙｶﾘ!$AK$27</f>
        <v>0</v>
      </c>
      <c r="L43" s="427">
        <f>+ｶ.廃ﾌﾟﾗ類!$AK$27</f>
        <v>30</v>
      </c>
      <c r="M43" s="427">
        <f>+ｷ.紙くず!$AK$27</f>
        <v>4</v>
      </c>
      <c r="N43" s="427">
        <f>+ｸ.木くず!$AK$27</f>
        <v>250</v>
      </c>
      <c r="O43" s="427">
        <f>+ｹ.繊維くず!$AK$27</f>
        <v>0</v>
      </c>
      <c r="P43" s="427">
        <f>+ｺ.動植物性残さ!$AK$27</f>
        <v>0</v>
      </c>
      <c r="Q43" s="427">
        <f>+ｻ.動物系固形不要物!$AK$27</f>
        <v>0</v>
      </c>
      <c r="R43" s="427">
        <f>+ｼ.ｺﾞﾑくず!$AK$27</f>
        <v>0</v>
      </c>
      <c r="S43" s="427">
        <f>+ｽ.金属くず!$AK$27</f>
        <v>1</v>
      </c>
      <c r="T43" s="427">
        <f>+ｾ.ｶﾞﾗｽ･ｺﾝｸﾘ･陶磁器くず!$AK$27</f>
        <v>840</v>
      </c>
      <c r="U43" s="427">
        <f>+ｿ.鉱さい!$AK$27</f>
        <v>0</v>
      </c>
      <c r="V43" s="427">
        <f>+ﾀ.がれき類!$AK$27</f>
        <v>1500</v>
      </c>
      <c r="W43" s="427">
        <f>+ﾁ.動物のふん尿!$AK$27</f>
        <v>0</v>
      </c>
      <c r="X43" s="427">
        <f>+ﾂ.動物の死体!$AK$27</f>
        <v>0</v>
      </c>
      <c r="Y43" s="427">
        <f>+ﾃ.ばいじん!$AK$27</f>
        <v>0</v>
      </c>
      <c r="Z43" s="428">
        <f>+ﾄ.混合廃棄物その他!$AK$27</f>
        <v>70</v>
      </c>
      <c r="AA43" s="429">
        <f t="shared" si="4"/>
        <v>2785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90</v>
      </c>
      <c r="I45" s="433">
        <f>+ｳ.廃油!$AR$24</f>
        <v>0</v>
      </c>
      <c r="J45" s="433">
        <f>+ｴ.廃酸!$AR$24</f>
        <v>0</v>
      </c>
      <c r="K45" s="433">
        <f>+ｵ.廃ｱﾙｶﾘ!$AR$24</f>
        <v>0</v>
      </c>
      <c r="L45" s="433">
        <f>+ｶ.廃ﾌﾟﾗ類!$AR$24</f>
        <v>30</v>
      </c>
      <c r="M45" s="433">
        <f>+ｷ.紙くず!$AR$24</f>
        <v>4</v>
      </c>
      <c r="N45" s="433">
        <f>+ｸ.木くず!$AR$24</f>
        <v>250</v>
      </c>
      <c r="O45" s="433">
        <f>+ｹ.繊維くず!$AR$24</f>
        <v>0</v>
      </c>
      <c r="P45" s="433">
        <f>+ｺ.動植物性残さ!$AR$24</f>
        <v>0</v>
      </c>
      <c r="Q45" s="433">
        <f>+ｻ.動物系固形不要物!$AR$24</f>
        <v>0</v>
      </c>
      <c r="R45" s="433">
        <f>+ｼ.ｺﾞﾑくず!$AR$24</f>
        <v>0</v>
      </c>
      <c r="S45" s="433">
        <f>+ｽ.金属くず!$AR$24</f>
        <v>1</v>
      </c>
      <c r="T45" s="433">
        <f>+ｾ.ｶﾞﾗｽ･ｺﾝｸﾘ･陶磁器くず!$AR$24</f>
        <v>840</v>
      </c>
      <c r="U45" s="433">
        <f>+ｿ.鉱さい!$AR$24</f>
        <v>0</v>
      </c>
      <c r="V45" s="433">
        <f>+ﾀ.がれき類!$AR$24</f>
        <v>1500</v>
      </c>
      <c r="W45" s="433">
        <f>+ﾁ.動物のふん尿!$AR$24</f>
        <v>0</v>
      </c>
      <c r="X45" s="433">
        <f>+ﾂ.動物の死体!$AR$24</f>
        <v>0</v>
      </c>
      <c r="Y45" s="433">
        <f>+ﾃ.ばいじん!$AR$24</f>
        <v>0</v>
      </c>
      <c r="Z45" s="434">
        <f>+ﾄ.混合廃棄物その他!$AR$24</f>
        <v>70</v>
      </c>
      <c r="AA45" s="435">
        <f t="shared" si="4"/>
        <v>2785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188.4</v>
      </c>
      <c r="I55" s="480">
        <f t="shared" si="10"/>
        <v>0</v>
      </c>
      <c r="J55" s="480">
        <f t="shared" si="10"/>
        <v>0</v>
      </c>
      <c r="K55" s="480">
        <f t="shared" si="10"/>
        <v>0</v>
      </c>
      <c r="L55" s="480">
        <f t="shared" si="10"/>
        <v>66.2</v>
      </c>
      <c r="M55" s="480">
        <f t="shared" si="10"/>
        <v>8.6</v>
      </c>
      <c r="N55" s="480">
        <f t="shared" si="10"/>
        <v>501.9</v>
      </c>
      <c r="O55" s="480">
        <f t="shared" si="10"/>
        <v>0</v>
      </c>
      <c r="P55" s="480">
        <f t="shared" si="10"/>
        <v>0</v>
      </c>
      <c r="Q55" s="480">
        <f t="shared" si="10"/>
        <v>0</v>
      </c>
      <c r="R55" s="480">
        <f t="shared" si="10"/>
        <v>0</v>
      </c>
      <c r="S55" s="480">
        <f t="shared" si="10"/>
        <v>2.1</v>
      </c>
      <c r="T55" s="480">
        <f t="shared" si="10"/>
        <v>1683.7</v>
      </c>
      <c r="U55" s="480">
        <f t="shared" si="10"/>
        <v>0</v>
      </c>
      <c r="V55" s="480">
        <f t="shared" si="10"/>
        <v>3004.6</v>
      </c>
      <c r="W55" s="480">
        <f t="shared" si="10"/>
        <v>0</v>
      </c>
      <c r="X55" s="480">
        <f t="shared" si="10"/>
        <v>0</v>
      </c>
      <c r="Y55" s="480">
        <f t="shared" si="10"/>
        <v>0</v>
      </c>
      <c r="Z55" s="480">
        <f t="shared" si="10"/>
        <v>142.69999999999999</v>
      </c>
      <c r="AA55" s="481">
        <f>+AA9+AA19+AA20</f>
        <v>5598.2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8"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６ 年  ６月３０日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横浜市戸塚区小雀町１２９番地３</v>
      </c>
      <c r="M16" s="884"/>
      <c r="N16" s="884"/>
      <c r="O16" s="884"/>
      <c r="P16" s="884"/>
      <c r="Q16" s="884"/>
      <c r="R16" s="884"/>
      <c r="S16" s="884"/>
      <c r="T16" s="884"/>
      <c r="U16" s="282"/>
    </row>
    <row r="17" spans="1:21" ht="26.25" customHeight="1" x14ac:dyDescent="0.15">
      <c r="C17" s="86"/>
      <c r="I17" s="25"/>
      <c r="J17" s="25" t="s">
        <v>7</v>
      </c>
      <c r="K17" s="25"/>
      <c r="L17" s="884" t="str">
        <f>+表紙!L41</f>
        <v>小雀建設株式会社　代表取締役　小泉　和雄</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０４５－８５１－３６４６</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小雀建設株式会社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2988</v>
      </c>
      <c r="Q25" s="891"/>
      <c r="R25" s="891"/>
      <c r="S25" s="891"/>
      <c r="T25" s="891"/>
      <c r="U25" s="892"/>
    </row>
    <row r="26" spans="1:21" ht="26.25" customHeight="1" x14ac:dyDescent="0.15">
      <c r="C26" s="538" t="s">
        <v>11</v>
      </c>
      <c r="D26" s="539"/>
      <c r="E26" s="540"/>
      <c r="F26" s="906" t="str">
        <f>+表紙!F50</f>
        <v>横浜市戸塚区小雀町１２９番地３</v>
      </c>
      <c r="G26" s="907"/>
      <c r="H26" s="907"/>
      <c r="I26" s="907"/>
      <c r="J26" s="907"/>
      <c r="K26" s="907"/>
      <c r="L26" s="907"/>
      <c r="M26" s="907"/>
      <c r="N26" s="341" t="s">
        <v>172</v>
      </c>
      <c r="O26"/>
      <c r="P26"/>
      <c r="Q26" s="901" t="str">
        <f>IF(+表紙!Q50="","",+表紙!Q50)</f>
        <v>０４５－８５１－３６４６</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土木工事・建築工事の総合建設業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759</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１３０名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2813.2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2785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コンクリートがら、アスコンがら、アスファルトがら、ガラス、陶磁器くず、廃プラスティック、金属くず、紙くず、木くず、繊維くず、建設汚泥、その他のがれき類等17品目に分別収集を行う。</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現状の分別廃棄物以外の廃棄物が発生した場合には、分別収集を行う。</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978.30000000000007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978.30000000000007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2785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2785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98.4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v>
      </c>
      <c r="P27" s="718"/>
      <c r="Q27" s="718"/>
      <c r="R27" s="718"/>
      <c r="S27" s="49" t="s">
        <v>38</v>
      </c>
      <c r="T27" s="70"/>
      <c r="U27" s="70"/>
      <c r="X27" s="68" t="s">
        <v>39</v>
      </c>
      <c r="Y27" s="71"/>
      <c r="AG27" s="58"/>
      <c r="AH27" s="58"/>
      <c r="AI27" s="58"/>
      <c r="AJ27" s="58"/>
      <c r="AK27" s="668">
        <f>+AG18+O27</f>
        <v>90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98.4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98.4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36.200000000000003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v>
      </c>
      <c r="P27" s="718"/>
      <c r="Q27" s="718"/>
      <c r="R27" s="718"/>
      <c r="S27" s="49" t="s">
        <v>38</v>
      </c>
      <c r="T27" s="70"/>
      <c r="U27" s="70"/>
      <c r="X27" s="68" t="s">
        <v>39</v>
      </c>
      <c r="Y27" s="71"/>
      <c r="AG27" s="58"/>
      <c r="AH27" s="58"/>
      <c r="AI27" s="58"/>
      <c r="AJ27" s="58"/>
      <c r="AK27" s="668">
        <f>+AG18+O27</f>
        <v>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36.200000000000003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36.200000000000003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4.5999999999999996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v>
      </c>
      <c r="P27" s="718"/>
      <c r="Q27" s="718"/>
      <c r="R27" s="718"/>
      <c r="S27" s="49" t="s">
        <v>38</v>
      </c>
      <c r="T27" s="70"/>
      <c r="U27" s="70"/>
      <c r="X27" s="68" t="s">
        <v>39</v>
      </c>
      <c r="Y27" s="71"/>
      <c r="AG27" s="58"/>
      <c r="AH27" s="58"/>
      <c r="AI27" s="58"/>
      <c r="AJ27" s="58"/>
      <c r="AK27" s="668">
        <f>+AG18+O27</f>
        <v>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小雀建設株式会社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251.9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250</v>
      </c>
      <c r="P27" s="718"/>
      <c r="Q27" s="718"/>
      <c r="R27" s="718"/>
      <c r="S27" s="49" t="s">
        <v>38</v>
      </c>
      <c r="T27" s="70"/>
      <c r="U27" s="70"/>
      <c r="X27" s="68" t="s">
        <v>39</v>
      </c>
      <c r="Y27" s="71"/>
      <c r="AG27" s="58"/>
      <c r="AH27" s="58"/>
      <c r="AI27" s="58"/>
      <c r="AJ27" s="58"/>
      <c r="AK27" s="668">
        <f>+AG18+O27</f>
        <v>250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2025-09-12T11:02:20Z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