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F46736B6-AA1A-42D9-A3A9-6F71C403C7F5}" xr6:coauthVersionLast="47" xr6:coauthVersionMax="47" xr10:uidLastSave="{00000000-0000-0000-0000-000000000000}"/>
  <bookViews>
    <workbookView xWindow="-21480" yWindow="735" windowWidth="21180" windowHeight="1059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4"/>
  <c r="T60" i="94" s="1"/>
  <c r="AL31" i="81"/>
  <c r="S60" i="94" s="1"/>
  <c r="AL31" i="79"/>
  <c r="R60" i="94" s="1"/>
  <c r="AL31" i="89"/>
  <c r="Q60" i="94" s="1"/>
  <c r="AL31" i="88"/>
  <c r="P60" i="94" s="1"/>
  <c r="AL31" i="86"/>
  <c r="N60" i="94" s="1"/>
  <c r="AL31" i="85"/>
  <c r="M60" i="94" s="1"/>
  <c r="AL31" i="78"/>
  <c r="L60" i="94" s="1"/>
  <c r="AL31" i="77"/>
  <c r="K60" i="94" s="1"/>
  <c r="AL31" i="76"/>
  <c r="J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Y18" i="91" s="1"/>
  <c r="P16" i="91" s="1"/>
  <c r="X58"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H31" i="76" l="1"/>
  <c r="J49" i="94"/>
  <c r="H31" i="77"/>
  <c r="K49" i="94"/>
  <c r="AL27" i="91"/>
  <c r="X47" i="94" s="1"/>
  <c r="U49" i="94"/>
  <c r="P42" i="94"/>
  <c r="P41" i="94" s="1"/>
  <c r="P19" i="94" s="1"/>
  <c r="N49" i="94"/>
  <c r="M49" i="94"/>
  <c r="H31" i="74"/>
  <c r="H49" i="94"/>
  <c r="H36" i="78"/>
  <c r="H37" i="78"/>
  <c r="H24" i="78"/>
  <c r="H31" i="2"/>
  <c r="Q36" i="94"/>
  <c r="Q35" i="94" s="1"/>
  <c r="Q26" i="94" s="1"/>
  <c r="Q27" i="94" s="1"/>
  <c r="G36" i="94"/>
  <c r="G35" i="94" s="1"/>
  <c r="G26" i="94" s="1"/>
  <c r="G27" i="94" s="1"/>
  <c r="H31" i="88"/>
  <c r="AL27" i="80"/>
  <c r="H29" i="80" s="1"/>
  <c r="N42" i="94"/>
  <c r="N41" i="94" s="1"/>
  <c r="N19" i="94" s="1"/>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Y21" i="91"/>
  <c r="H27" i="91" s="1"/>
  <c r="P16" i="92"/>
  <c r="Z58" i="94" s="1"/>
  <c r="AA22" i="94"/>
  <c r="AA28" i="94"/>
  <c r="AL27" i="90"/>
  <c r="H29" i="90" s="1"/>
  <c r="AL27" i="78"/>
  <c r="G42" i="94"/>
  <c r="G41" i="94" s="1"/>
  <c r="G19" i="94" s="1"/>
  <c r="Y18" i="74"/>
  <c r="AL27" i="74"/>
  <c r="Y18" i="76"/>
  <c r="AL27" i="76"/>
  <c r="P16" i="81"/>
  <c r="S58" i="94" s="1"/>
  <c r="Y21" i="81"/>
  <c r="H27" i="81" s="1"/>
  <c r="P16" i="85"/>
  <c r="M58" i="94" s="1"/>
  <c r="Y21" i="85"/>
  <c r="H27" i="85" s="1"/>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V47" i="94"/>
  <c r="AL31" i="80"/>
  <c r="V60" i="94" s="1"/>
  <c r="H29" i="79"/>
  <c r="H29" i="75"/>
  <c r="AL31" i="75"/>
  <c r="I60" i="94" s="1"/>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<sst xmlns="http://schemas.openxmlformats.org/spreadsheetml/2006/main" count="3304" uniqueCount="472">
  <si>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</si>
  <si>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</si>
  <si>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</si>
  <si>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</si>
  <si>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</si>
  <si>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</si>
  <si>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</si>
  <si>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</si>
  <si>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</si>
  <si>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</si>
  <si>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</si>
  <si>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</si>
  <si>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</si>
  <si>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</si>
  <si>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</si>
  <si>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</si>
  <si>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</si>
  <si>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</si>
  <si>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</si>
  <si>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</si>
  <si>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</si>
  <si>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</si>
  <si>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</si>
  <si>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</si>
  <si>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</si>
  <si>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</si>
  <si>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</si>
  <si>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</si>
  <si>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</si>
  <si>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</si>
  <si>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</si>
  <si>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</si>
  <si>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</si>
  <si>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</si>
  <si>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</si>
  <si>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</si>
  <si>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</si>
  <si>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</si>
  <si>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</si>
  <si>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</si>
  <si>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</si>
  <si>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</si>
  <si>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</si>
  <si>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</si>
  <si>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</si>
  <si>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</si>
  <si>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</si>
  <si>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</si>
  <si>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</si>
  <si>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</si>
  <si>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</si>
  <si>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</si>
  <si>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</si>
  <si>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</si>
  <si>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</si>
  <si>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</si>
  <si>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</si>
  <si>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</si>
  <si>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</si>
  <si>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</si>
  <si>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</si>
  <si>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</si>
  <si>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</si>
  <si>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</si>
  <si>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</si>
  <si>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</si>
  <si>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</si>
  <si>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</si>
  <si>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</si>
  <si>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</si>
  <si>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</si>
  <si>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</si>
  <si>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</si>
  <si>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</si>
  <si>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</si>
  <si>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</si>
  <si>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</si>
  <si>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</si>
  <si>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</si>
  <si>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</si>
  <si>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</si>
  <si>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</si>
  <si>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</si>
  <si>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</si>
  <si>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</si>
  <si>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</si>
  <si>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</si>
  <si>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</si>
  <si>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</si>
  <si>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</si>
  <si>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</si>
  <si>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</si>
  <si>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</si>
  <si>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</si>
  <si>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</si>
  <si>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</si>
  <si>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</si>
  <si>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</si>
  <si>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</si>
  <si>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</si>
  <si>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</si>
  <si>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</si>
  <si>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</si>
  <si>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</si>
  <si>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</si>
  <si>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</si>
  <si>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</si>
  <si>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</si>
  <si>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</si>
  <si>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</si>
  <si>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</si>
  <si>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</si>
  <si>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</si>
  <si>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</si>
  <si>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</si>
  <si>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</si>
  <si>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</si>
  <si>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</si>
  <si>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</si>
  <si>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</si>
  <si>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</si>
  <si>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</si>
  <si>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</si>
  <si>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</si>
  <si>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</si>
  <si>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</si>
  <si>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</si>
  <si>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</si>
  <si>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</si>
  <si>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</si>
  <si>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</si>
  <si>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</si>
  <si>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</si>
  <si>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</si>
  <si>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</si>
  <si>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</si>
  <si>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</si>
  <si>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</si>
  <si>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</si>
  <si>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</si>
  <si>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</si>
  <si>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</si>
  <si>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</si>
  <si>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</si>
  <si>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</si>
  <si>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</si>
  <si>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</si>
  <si>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</si>
  <si>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</si>
  <si>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</si>
  <si>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</si>
  <si>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</si>
  <si>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</si>
  <si>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</si>
  <si>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</si>
  <si>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</si>
  <si>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</si>
  <si>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</si>
  <si>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</si>
  <si>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</si>
  <si>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</si>
  <si>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</si>
  <si>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</si>
  <si>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</si>
  <si>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</si>
  <si>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</si>
  <si>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</si>
  <si>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</si>
  <si>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</si>
  <si>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</si>
  <si>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</si>
  <si>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</si>
  <si>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</si>
  <si>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</si>
  <si>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</si>
  <si>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</si>
  <si>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</si>
  <si>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</si>
  <si>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</si>
  <si>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</si>
  <si>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</si>
  <si>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</si>
  <si>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</si>
  <si>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</si>
  <si>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</si>
  <si>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</si>
  <si>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</si>
  <si>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</si>
  <si>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</si>
  <si>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</si>
  <si>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</si>
  <si>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</si>
  <si>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</si>
  <si>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</si>
  <si>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</si>
  <si>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</si>
  <si>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</si>
  <si>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</si>
  <si>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</si>
  <si>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</si>
  <si>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</si>
  <si>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</si>
  <si>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</si>
  <si>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</si>
  <si>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</si>
  <si>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</si>
  <si>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</si>
  <si>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</si>
  <si>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</si>
  <si>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</si>
  <si>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</si>
  <si>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</si>
  <si>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</si>
  <si>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</si>
  <si>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</si>
  <si>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</si>
  <si>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</si>
  <si>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</si>
  <si>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</si>
  <si>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</si>
  <si>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</si>
  <si>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</si>
  <si>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</si>
  <si>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</si>
  <si>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</si>
  <si>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</si>
  <si>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</si>
  <si>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</si>
  <si>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</si>
  <si>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</si>
  <si>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</si>
  <si>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</si>
  <si>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</si>
  <si>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</si>
  <si>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</si>
  <si>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</si>
  <si>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</si>
  <si>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</si>
  <si>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</si>
  <si>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</si>
  <si>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</si>
  <si>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</si>
  <si>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</si>
  <si>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</si>
  <si>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</si>
  <si>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</si>
  <si>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</si>
  <si>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</si>
  <si>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</si>
  <si>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</si>
  <si>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</si>
  <si>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</si>
  <si>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</si>
  <si>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</si>
  <si>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</si>
  <si>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</si>
  <si>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</si>
  <si>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</si>
  <si>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</si>
  <si>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</si>
  <si>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</si>
  <si>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</si>
  <si>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</si>
  <si>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</si>
  <si>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</si>
  <si>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</si>
  <si>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</si>
  <si>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</si>
  <si>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</si>
  <si>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</si>
  <si>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</si>
  <si>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</si>
  <si>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</si>
  <si>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</si>
  <si>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</si>
  <si>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</si>
  <si>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</si>
  <si>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</si>
  <si>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</si>
  <si>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</si>
  <si>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</si>
  <si>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</si>
  <si>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</si>
  <si>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</si>
  <si>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</si>
  <si>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</si>
  <si>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</si>
  <si>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</si>
  <si>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</si>
  <si>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</si>
  <si>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</si>
  <si>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</si>
  <si>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</si>
  <si>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</si>
  <si>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</si>
  <si>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</si>
  <si>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</si>
  <si>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</si>
  <si>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</si>
  <si>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</si>
  <si>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</si>
  <si>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</si>
  <si>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</si>
  <si>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</si>
  <si>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</si>
  <si>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</si>
  <si>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</si>
  <si>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</si>
  <si>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</si>
  <si>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</si>
  <si>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</si>
  <si>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</si>
  <si>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</si>
  <si>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</si>
  <si>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</si>
  <si>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</si>
  <si>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</si>
  <si>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</si>
  <si>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</si>
  <si>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</si>
  <si>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</si>
  <si>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</si>
  <si>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</si>
  <si>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</si>
  <si>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</si>
  <si>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</si>
  <si>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</si>
  <si>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</si>
  <si>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</si>
  <si>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</si>
  <si>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</si>
  <si>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</si>
  <si>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</si>
  <si>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</si>
  <si>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</si>
  <si>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</si>
  <si>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</si>
  <si>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</si>
  <si>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</si>
  <si>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</si>
  <si>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</si>
  <si>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</si>
  <si>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</si>
  <si>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</si>
  <si>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</si>
  <si>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</si>
  <si>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</si>
  <si>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</si>
  <si>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</si>
  <si>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</si>
  <si>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</si>
  <si>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</si>
  <si>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</si>
  <si>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</si>
  <si>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</si>
  <si>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</si>
  <si>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</si>
  <si>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</si>
  <si>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</si>
  <si>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</si>
  <si>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</si>
  <si>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</si>
  <si>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</si>
  <si>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</si>
  <si>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</si>
  <si>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</si>
  <si>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</si>
  <si>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</si>
  <si>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</si>
  <si>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</si>
  <si>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</si>
  <si>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</si>
  <si>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</si>
  <si>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</si>
  <si>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</si>
  <si>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</si>
  <si>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</si>
  <si>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</si>
  <si>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</si>
  <si>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</si>
  <si>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</si>
  <si>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</si>
  <si>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</si>
  <si>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</si>
  <si>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</si>
  <si>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</si>
  <si>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</si>
  <si>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</si>
  <si>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</si>
  <si>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</si>
  <si>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</si>
  <si>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</si>
  <si>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</si>
  <si>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</si>
  <si>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</si>
  <si>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</si>
  <si>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</si>
  <si>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</si>
  <si>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</si>
  <si>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</si>
  <si>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</si>
  <si>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</si>
  <si>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</si>
  <si>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</si>
  <si>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</si>
  <si>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</si>
  <si>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</si>
  <si>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</si>
  <si>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</si>
  <si>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</si>
  <si>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</si>
  <si>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</si>
  <si>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</si>
  <si>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</si>
  <si>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</si>
  <si>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</si>
  <si>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</si>
  <si>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</si>
  <si>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</si>
  <si>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</si>
  <si>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</si>
  <si>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</si>
  <si>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</si>
  <si>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</si>
  <si>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</si>
  <si>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</si>
  <si>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</si>
  <si>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</si>
  <si>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</si>
  <si>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</si>
  <si>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</si>
  <si>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</si>
  <si>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</si>
  <si>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</si>
  <si>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</si>
  <si>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</si>
  <si>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</si>
  <si>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</si>
  <si>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</si>
  <si>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</si>
  <si>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</si>
  <si>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</si>
  <si>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</si>
  <si>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</si>
  <si>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</si>
  <si>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</si>
  <si>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</si>
  <si>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</si>
  <si>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</si>
  <si>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</si>
  <si>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</si>
  <si>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</si>
  <si>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</si>
  <si>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</si>
  <si>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</si>
  <si>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</si>
  <si>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</si>
  <si>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</si>
  <si>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</si>
  <si>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</si>
  <si>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</si>
  <si>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</si>
  <si>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</si>
  <si>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東京都渋谷区渋谷１－１６－１４　渋谷地下鉄ビル５階</t>
    <phoneticPr fontId="3"/>
  </si>
  <si>
    <t>東急リニューアル株式会社</t>
    <phoneticPr fontId="3"/>
  </si>
  <si>
    <t>東急リニューアル株式会社　取締役社長　佐藤順一</t>
    <rPh sb="19" eb="21">
      <t>サトウ</t>
    </rPh>
    <rPh sb="21" eb="23">
      <t>ジュンイチ</t>
    </rPh>
    <phoneticPr fontId="3"/>
  </si>
  <si>
    <t>03-5466-5001</t>
    <phoneticPr fontId="3"/>
  </si>
  <si>
    <t>東京都渋谷区渋谷１－１６－１４</t>
    <phoneticPr fontId="3"/>
  </si>
  <si>
    <t>建物の改修、改装、増改築に関する企画・設計・監理・施工</t>
    <phoneticPr fontId="3"/>
  </si>
  <si>
    <t>２４２人</t>
    <rPh sb="3" eb="4">
      <t>ニン</t>
    </rPh>
    <phoneticPr fontId="3"/>
  </si>
  <si>
    <t>○</t>
  </si>
  <si>
    <t>令和   ７年  ６ 月   １２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</si>
</sst>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3113" y="2192188"/>
          <a:ext cx="656327" cy="638534"/>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5" zoomScaleNormal="100" zoomScaleSheetLayoutView="100" workbookViewId="0">
      <selection activeCell="R39" sqref="R39"/>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470</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471</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464</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2974</v>
      </c>
      <c r="N48" s="602"/>
      <c r="O48" s="603"/>
    </row>
    <row r="49" spans="3:21" ht="18" customHeight="1">
      <c r="C49" s="552" t="s">
        <v>11</v>
      </c>
      <c r="D49" s="584"/>
      <c r="E49" s="585"/>
      <c r="F49" s="571" t="s">
        <v>467</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v>0</v>
      </c>
      <c r="M53" s="650"/>
      <c r="N53" s="471" t="s">
        <v>368</v>
      </c>
      <c r="O53" s="472"/>
    </row>
    <row r="54" spans="3:21" ht="22.5" customHeight="1">
      <c r="C54" s="360"/>
      <c r="D54" s="359"/>
      <c r="E54" s="473"/>
      <c r="F54" s="644" t="s">
        <v>369</v>
      </c>
      <c r="G54" s="645"/>
      <c r="H54" s="646"/>
      <c r="I54" s="651" t="s">
        <v>370</v>
      </c>
      <c r="J54" s="647"/>
      <c r="K54" s="647"/>
      <c r="L54" s="649">
        <v>2547</v>
      </c>
      <c r="M54" s="650"/>
      <c r="N54" s="471" t="s">
        <v>368</v>
      </c>
      <c r="O54" s="472"/>
    </row>
    <row r="55" spans="3:21" ht="22.5" customHeight="1">
      <c r="C55" s="360"/>
      <c r="D55" s="652" t="s">
        <v>371</v>
      </c>
      <c r="E55" s="653"/>
      <c r="F55" s="644" t="s">
        <v>372</v>
      </c>
      <c r="G55" s="645"/>
      <c r="H55" s="646"/>
      <c r="I55" s="651" t="s">
        <v>373</v>
      </c>
      <c r="J55" s="647"/>
      <c r="K55" s="647"/>
      <c r="L55" s="649">
        <v>0</v>
      </c>
      <c r="M55" s="650"/>
      <c r="N55" s="471" t="s">
        <v>374</v>
      </c>
      <c r="O55" s="472"/>
    </row>
    <row r="56" spans="3:21" ht="22.5" customHeight="1">
      <c r="C56" s="360"/>
      <c r="D56" s="652"/>
      <c r="E56" s="653"/>
      <c r="F56" s="644" t="s">
        <v>375</v>
      </c>
      <c r="G56" s="645"/>
      <c r="H56" s="646"/>
      <c r="I56" s="651" t="s">
        <v>376</v>
      </c>
      <c r="J56" s="647"/>
      <c r="K56" s="647"/>
      <c r="L56" s="649">
        <v>0</v>
      </c>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469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976.6</v>
      </c>
      <c r="I63" s="292" t="s">
        <v>4</v>
      </c>
      <c r="J63" s="623" t="s">
        <v>324</v>
      </c>
      <c r="K63" s="624"/>
      <c r="L63" s="625"/>
      <c r="M63" s="621">
        <f>+別紙!AA14</f>
        <v>976.6</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976.6</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896.6</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8" zoomScaleNormal="100" workbookViewId="0">
      <selection activeCell="Z25" sqref="Z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0.1</v>
      </c>
      <c r="E30" s="684"/>
      <c r="F30" s="684"/>
      <c r="G30" s="211" t="s">
        <v>198</v>
      </c>
      <c r="H30" s="673">
        <f>+AL30</f>
        <v>0.1</v>
      </c>
      <c r="I30" s="674"/>
      <c r="J30" s="211" t="s">
        <v>198</v>
      </c>
      <c r="M30" s="682"/>
      <c r="P30" s="66"/>
      <c r="R30" s="687">
        <f>+ROUND(AA28,1)+ROUND(AA29,1)+ROUND(AA30,1)</f>
        <v>0.1</v>
      </c>
      <c r="S30" s="733"/>
      <c r="T30" s="733"/>
      <c r="U30" s="733"/>
      <c r="V30" s="54" t="s">
        <v>16</v>
      </c>
      <c r="Y30" s="688" t="s">
        <v>186</v>
      </c>
      <c r="Z30" s="689"/>
      <c r="AA30" s="729">
        <v>0</v>
      </c>
      <c r="AB30" s="730"/>
      <c r="AC30" s="730"/>
      <c r="AD30" s="730"/>
      <c r="AE30" s="730"/>
      <c r="AF30" s="54" t="s">
        <v>13</v>
      </c>
      <c r="AL30" s="706">
        <v>0.1</v>
      </c>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9" zoomScaleNormal="100" workbookViewId="0">
      <selection activeCell="AW34" sqref="AW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19" zoomScaleNormal="100" workbookViewId="0">
      <selection activeCell="AU34" sqref="AU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8" zoomScaleNormal="100" workbookViewId="0">
      <selection activeCell="AX28" sqref="AX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AZ25" sqref="AZ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296.3</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200</v>
      </c>
      <c r="E24" s="684"/>
      <c r="F24" s="684"/>
      <c r="G24" s="211" t="s">
        <v>198</v>
      </c>
      <c r="H24" s="673">
        <f>+F12</f>
        <v>296.3</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296.3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296.3</v>
      </c>
      <c r="Q27" s="733"/>
      <c r="R27" s="733"/>
      <c r="S27" s="733"/>
      <c r="T27" s="54" t="s">
        <v>38</v>
      </c>
      <c r="U27" s="74"/>
      <c r="V27" s="74"/>
      <c r="Y27" s="72" t="s">
        <v>39</v>
      </c>
      <c r="Z27" s="75"/>
      <c r="AH27" s="63"/>
      <c r="AI27" s="63"/>
      <c r="AJ27" s="63"/>
      <c r="AK27" s="63"/>
      <c r="AL27" s="703">
        <f>+AH18+P27</f>
        <v>296.3</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296.3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200</v>
      </c>
      <c r="E29" s="684"/>
      <c r="F29" s="684"/>
      <c r="G29" s="211" t="s">
        <v>198</v>
      </c>
      <c r="H29" s="673">
        <f>+AL27</f>
        <v>296.3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200</v>
      </c>
      <c r="E30" s="684"/>
      <c r="F30" s="684"/>
      <c r="G30" s="211" t="s">
        <v>198</v>
      </c>
      <c r="H30" s="673">
        <f>+AL30</f>
        <v>296.3</v>
      </c>
      <c r="I30" s="674"/>
      <c r="J30" s="211" t="s">
        <v>198</v>
      </c>
      <c r="M30" s="682"/>
      <c r="P30" s="66"/>
      <c r="R30" s="687">
        <f>+ROUND(AA28,1)+ROUND(AA29,1)+ROUND(AA30,1)</f>
        <v>296.3</v>
      </c>
      <c r="S30" s="733"/>
      <c r="T30" s="733"/>
      <c r="U30" s="733"/>
      <c r="V30" s="54" t="s">
        <v>16</v>
      </c>
      <c r="Y30" s="688" t="s">
        <v>186</v>
      </c>
      <c r="Z30" s="689"/>
      <c r="AA30" s="729">
        <v>0</v>
      </c>
      <c r="AB30" s="730"/>
      <c r="AC30" s="730"/>
      <c r="AD30" s="730"/>
      <c r="AE30" s="730"/>
      <c r="AF30" s="54" t="s">
        <v>13</v>
      </c>
      <c r="AL30" s="706">
        <v>296.3</v>
      </c>
      <c r="AM30" s="707"/>
      <c r="AN30" s="707"/>
      <c r="AO30" s="707"/>
      <c r="AP30" s="62" t="s">
        <v>13</v>
      </c>
      <c r="AS30" s="725"/>
      <c r="AT30" s="722"/>
      <c r="AU30" s="722"/>
      <c r="AV30" s="723"/>
      <c r="AW30" s="498"/>
    </row>
    <row r="31" spans="2:49" ht="27" customHeight="1" thickTop="1" thickBot="1">
      <c r="B31" s="660" t="s">
        <v>226</v>
      </c>
      <c r="C31" s="661"/>
      <c r="D31" s="684">
        <v>200</v>
      </c>
      <c r="E31" s="684"/>
      <c r="F31" s="684"/>
      <c r="G31" s="211" t="s">
        <v>198</v>
      </c>
      <c r="H31" s="673">
        <f>+AS24</f>
        <v>296.3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AI31" sqref="AI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194.6</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240</v>
      </c>
      <c r="E24" s="684"/>
      <c r="F24" s="684"/>
      <c r="G24" s="211" t="s">
        <v>198</v>
      </c>
      <c r="H24" s="673">
        <f>+F12</f>
        <v>194.6</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194.6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194.6</v>
      </c>
      <c r="Q27" s="733"/>
      <c r="R27" s="733"/>
      <c r="S27" s="733"/>
      <c r="T27" s="54" t="s">
        <v>38</v>
      </c>
      <c r="U27" s="74"/>
      <c r="V27" s="74"/>
      <c r="Y27" s="72" t="s">
        <v>39</v>
      </c>
      <c r="Z27" s="75"/>
      <c r="AH27" s="63"/>
      <c r="AI27" s="63"/>
      <c r="AJ27" s="63"/>
      <c r="AK27" s="63"/>
      <c r="AL27" s="703">
        <f>+AH18+P27</f>
        <v>194.6</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194.6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240</v>
      </c>
      <c r="E29" s="684"/>
      <c r="F29" s="684"/>
      <c r="G29" s="211" t="s">
        <v>198</v>
      </c>
      <c r="H29" s="673">
        <f>+AL27</f>
        <v>194.6</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240</v>
      </c>
      <c r="E30" s="684"/>
      <c r="F30" s="684"/>
      <c r="G30" s="211" t="s">
        <v>198</v>
      </c>
      <c r="H30" s="673">
        <f>+AL30</f>
        <v>194.6</v>
      </c>
      <c r="I30" s="674"/>
      <c r="J30" s="211" t="s">
        <v>198</v>
      </c>
      <c r="M30" s="682"/>
      <c r="P30" s="66"/>
      <c r="R30" s="687">
        <f>+ROUND(AA28,1)+ROUND(AA29,1)+ROUND(AA30,1)</f>
        <v>194.6</v>
      </c>
      <c r="S30" s="733"/>
      <c r="T30" s="733"/>
      <c r="U30" s="733"/>
      <c r="V30" s="54" t="s">
        <v>16</v>
      </c>
      <c r="Y30" s="688" t="s">
        <v>186</v>
      </c>
      <c r="Z30" s="689"/>
      <c r="AA30" s="729">
        <v>0</v>
      </c>
      <c r="AB30" s="730"/>
      <c r="AC30" s="730"/>
      <c r="AD30" s="730"/>
      <c r="AE30" s="730"/>
      <c r="AF30" s="54" t="s">
        <v>13</v>
      </c>
      <c r="AL30" s="706">
        <v>194.6</v>
      </c>
      <c r="AM30" s="707"/>
      <c r="AN30" s="707"/>
      <c r="AO30" s="707"/>
      <c r="AP30" s="62" t="s">
        <v>13</v>
      </c>
      <c r="AS30" s="725"/>
      <c r="AT30" s="722"/>
      <c r="AU30" s="722"/>
      <c r="AV30" s="723"/>
      <c r="AW30" s="498"/>
    </row>
    <row r="31" spans="2:49" ht="27" customHeight="1" thickTop="1" thickBot="1">
      <c r="B31" s="660" t="s">
        <v>226</v>
      </c>
      <c r="C31" s="661"/>
      <c r="D31" s="684">
        <v>200</v>
      </c>
      <c r="E31" s="684"/>
      <c r="F31" s="684"/>
      <c r="G31" s="211" t="s">
        <v>198</v>
      </c>
      <c r="H31" s="673">
        <f>+AS24</f>
        <v>194.6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9" zoomScaleNormal="100" workbookViewId="0">
      <selection activeCell="AY18" sqref="AY1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C16" sqref="C1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374.9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230</v>
      </c>
      <c r="E24" s="684"/>
      <c r="F24" s="684"/>
      <c r="G24" s="211" t="s">
        <v>198</v>
      </c>
      <c r="H24" s="673">
        <f>+F12</f>
        <v>374.9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374.9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374.9</v>
      </c>
      <c r="Q27" s="733"/>
      <c r="R27" s="733"/>
      <c r="S27" s="733"/>
      <c r="T27" s="54" t="s">
        <v>38</v>
      </c>
      <c r="U27" s="74"/>
      <c r="V27" s="74"/>
      <c r="Y27" s="72" t="s">
        <v>39</v>
      </c>
      <c r="Z27" s="75"/>
      <c r="AH27" s="63"/>
      <c r="AI27" s="63"/>
      <c r="AJ27" s="63"/>
      <c r="AK27" s="63"/>
      <c r="AL27" s="703">
        <f>+AH18+P27</f>
        <v>374.9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374.9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230</v>
      </c>
      <c r="E29" s="684"/>
      <c r="F29" s="684"/>
      <c r="G29" s="211" t="s">
        <v>198</v>
      </c>
      <c r="H29" s="673">
        <f>+AL27</f>
        <v>374.9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230</v>
      </c>
      <c r="E30" s="684"/>
      <c r="F30" s="684"/>
      <c r="G30" s="211" t="s">
        <v>198</v>
      </c>
      <c r="H30" s="673">
        <f>+AL30</f>
        <v>374.9</v>
      </c>
      <c r="I30" s="674"/>
      <c r="J30" s="211" t="s">
        <v>198</v>
      </c>
      <c r="M30" s="682"/>
      <c r="P30" s="66"/>
      <c r="R30" s="687">
        <f>+ROUND(AA28,1)+ROUND(AA29,1)+ROUND(AA30,1)</f>
        <v>374.9</v>
      </c>
      <c r="S30" s="733"/>
      <c r="T30" s="733"/>
      <c r="U30" s="733"/>
      <c r="V30" s="54" t="s">
        <v>16</v>
      </c>
      <c r="Y30" s="688" t="s">
        <v>186</v>
      </c>
      <c r="Z30" s="689"/>
      <c r="AA30" s="729">
        <v>0</v>
      </c>
      <c r="AB30" s="730"/>
      <c r="AC30" s="730"/>
      <c r="AD30" s="730"/>
      <c r="AE30" s="730"/>
      <c r="AF30" s="54" t="s">
        <v>13</v>
      </c>
      <c r="AL30" s="706">
        <v>374.9</v>
      </c>
      <c r="AM30" s="707"/>
      <c r="AN30" s="707"/>
      <c r="AO30" s="707"/>
      <c r="AP30" s="62" t="s">
        <v>13</v>
      </c>
      <c r="AS30" s="725"/>
      <c r="AT30" s="722"/>
      <c r="AU30" s="722"/>
      <c r="AV30" s="723"/>
      <c r="AW30" s="498"/>
    </row>
    <row r="31" spans="2:49" ht="27" customHeight="1" thickTop="1" thickBot="1">
      <c r="B31" s="660" t="s">
        <v>226</v>
      </c>
      <c r="C31" s="661"/>
      <c r="D31" s="684">
        <v>200</v>
      </c>
      <c r="E31" s="684"/>
      <c r="F31" s="684"/>
      <c r="G31" s="211" t="s">
        <v>198</v>
      </c>
      <c r="H31" s="673">
        <f>+AS24</f>
        <v>374.9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topLeftCell="A19" zoomScaleNormal="100" workbookViewId="0">
      <selection activeCell="AY18" sqref="AY1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topLeftCell="A18" zoomScaleNormal="100" workbookViewId="0">
      <selection activeCell="AZ27" sqref="AZ2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0" zoomScaleNormal="100" workbookViewId="0">
      <selection activeCell="E18" sqref="E1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東急リニューアル株式会社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v>0</v>
      </c>
      <c r="Q12" s="710"/>
      <c r="R12" s="710"/>
      <c r="S12" s="710"/>
      <c r="T12" s="62" t="s">
        <v>22</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v>0</v>
      </c>
      <c r="G15" s="684"/>
      <c r="H15" s="684"/>
      <c r="I15" s="54" t="s">
        <v>256</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v>0</v>
      </c>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7"/>
    </row>
    <row r="18" spans="2:49" ht="24.75" customHeight="1" thickBot="1">
      <c r="K18" s="66"/>
      <c r="L18" s="63"/>
      <c r="M18" s="682"/>
      <c r="N18" s="66"/>
      <c r="P18" s="706">
        <v>0</v>
      </c>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19" zoomScaleNormal="100" workbookViewId="0">
      <selection activeCell="Z36" sqref="Z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BA12" sqref="BA1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8.1999999999999993</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100</v>
      </c>
      <c r="E24" s="684"/>
      <c r="F24" s="684"/>
      <c r="G24" s="211" t="s">
        <v>198</v>
      </c>
      <c r="H24" s="673">
        <f>+F12</f>
        <v>8.1999999999999993</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8.1999999999999993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8.1999999999999993</v>
      </c>
      <c r="Q27" s="733"/>
      <c r="R27" s="733"/>
      <c r="S27" s="733"/>
      <c r="T27" s="54" t="s">
        <v>38</v>
      </c>
      <c r="U27" s="74"/>
      <c r="V27" s="74"/>
      <c r="Y27" s="72" t="s">
        <v>39</v>
      </c>
      <c r="Z27" s="75"/>
      <c r="AH27" s="63"/>
      <c r="AI27" s="63"/>
      <c r="AJ27" s="63"/>
      <c r="AK27" s="63"/>
      <c r="AL27" s="703">
        <f>+AH18+P27</f>
        <v>8.1999999999999993</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8.1999999999999993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v>
      </c>
      <c r="E29" s="684"/>
      <c r="F29" s="684"/>
      <c r="G29" s="211" t="s">
        <v>198</v>
      </c>
      <c r="H29" s="673">
        <f>+AL27</f>
        <v>8.1999999999999993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100</v>
      </c>
      <c r="E30" s="684"/>
      <c r="F30" s="684"/>
      <c r="G30" s="211" t="s">
        <v>198</v>
      </c>
      <c r="H30" s="673">
        <f>+AL30</f>
        <v>8.1999999999999993</v>
      </c>
      <c r="I30" s="674"/>
      <c r="J30" s="211" t="s">
        <v>198</v>
      </c>
      <c r="M30" s="682"/>
      <c r="P30" s="66"/>
      <c r="R30" s="687">
        <f>+ROUND(AA28,1)+ROUND(AA29,1)+ROUND(AA30,1)</f>
        <v>8.1999999999999993</v>
      </c>
      <c r="S30" s="733"/>
      <c r="T30" s="733"/>
      <c r="U30" s="733"/>
      <c r="V30" s="54" t="s">
        <v>16</v>
      </c>
      <c r="Y30" s="688" t="s">
        <v>186</v>
      </c>
      <c r="Z30" s="689"/>
      <c r="AA30" s="729">
        <v>0</v>
      </c>
      <c r="AB30" s="730"/>
      <c r="AC30" s="730"/>
      <c r="AD30" s="730"/>
      <c r="AE30" s="730"/>
      <c r="AF30" s="54" t="s">
        <v>13</v>
      </c>
      <c r="AL30" s="706">
        <v>8.1999999999999993</v>
      </c>
      <c r="AM30" s="707"/>
      <c r="AN30" s="707"/>
      <c r="AO30" s="707"/>
      <c r="AP30" s="62" t="s">
        <v>13</v>
      </c>
      <c r="AS30" s="725"/>
      <c r="AT30" s="722"/>
      <c r="AU30" s="722"/>
      <c r="AV30" s="723"/>
      <c r="AW30" s="498"/>
    </row>
    <row r="31" spans="2:49" ht="27" customHeight="1" thickTop="1" thickBot="1">
      <c r="B31" s="660" t="s">
        <v>226</v>
      </c>
      <c r="C31" s="661"/>
      <c r="D31" s="684">
        <v>100</v>
      </c>
      <c r="E31" s="684"/>
      <c r="F31" s="684"/>
      <c r="G31" s="211" t="s">
        <v>198</v>
      </c>
      <c r="H31" s="673">
        <f>+AS24</f>
        <v>8.1999999999999993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6" zoomScale="70" zoomScaleNormal="70" workbookViewId="0">
      <selection activeCell="T19" sqref="T1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東急リニューアル株式会社</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0.5</v>
      </c>
      <c r="I9" s="392" t="str">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100</v>
      </c>
      <c r="M9" s="392">
        <f>IF(OR(ｷ.紙くず!D24&gt;0,ｷ.紙くず!D24&lt;0),ｷ.紙くず!D24,IF(M$19&gt;0,"0",0))</f>
        <v>6</v>
      </c>
      <c r="N9" s="392">
        <f>IF(OR(ｸ.木くず!D24&gt;0,ｸ.木くず!D24&lt;0),ｸ.木くず!D24,IF(N$19&gt;0,"0",0))</f>
        <v>100</v>
      </c>
      <c r="O9" s="392">
        <f>IF(OR(ｹ.繊維くず!D24&gt;0,ｹ.繊維くず!D24&lt;0),ｹ.繊維くず!D24,IF(O$19&gt;0,"0",0))</f>
        <v>0.1</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200</v>
      </c>
      <c r="T9" s="392">
        <f>IF(OR(ｾ.ｶﾞﾗｽ･ｺﾝｸﾘ･陶磁器くず!D24&gt;0,ｾ.ｶﾞﾗｽ･ｺﾝｸﾘ･陶磁器くず!D24&lt;0),ｾ.ｶﾞﾗｽ･ｺﾝｸﾘ･陶磁器くず!D24,IF(T$19&gt;0,"0",0))</f>
        <v>240</v>
      </c>
      <c r="U9" s="392">
        <f>IF(OR(ｿ.鉱さい!D24&gt;0,ｿ.鉱さい!D24&lt;0),ｿ.鉱さい!D24,IF(U$19&gt;0,"0",0))</f>
        <v>0</v>
      </c>
      <c r="V9" s="392">
        <f>IF(OR(ﾀ.がれき類!D24&gt;0,ﾀ.がれき類!D24&lt;0),ﾀ.がれき類!D24,IF(V$19&gt;0,"0",0))</f>
        <v>230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100</v>
      </c>
      <c r="AA9" s="394">
        <f>IF(SUM(G9:Z9)&gt;0,SUM(G9:Z9),IF(AA$19&gt;0,"0",0))</f>
        <v>976.6</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0.5</v>
      </c>
      <c r="I14" s="398" t="str">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100</v>
      </c>
      <c r="M14" s="398">
        <f>IF(OR(ｷ.紙くず!D29&gt;0,ｷ.紙くず!D29&lt;0),ｷ.紙くず!D29,IF(M$19&gt;0,"0",0))</f>
        <v>6</v>
      </c>
      <c r="N14" s="398">
        <f>IF(OR(ｸ.木くず!D29&gt;0,ｸ.木くず!D29&lt;0),ｸ.木くず!D29,IF(N$19&gt;0,"0",0))</f>
        <v>100</v>
      </c>
      <c r="O14" s="398">
        <f>IF(OR(ｹ.繊維くず!D29&gt;0,ｹ.繊維くず!D29&lt;0),ｹ.繊維くず!D29,IF(O$19&gt;0,"0",0))</f>
        <v>0.1</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200</v>
      </c>
      <c r="T14" s="398">
        <f>IF(OR(ｾ.ｶﾞﾗｽ･ｺﾝｸﾘ･陶磁器くず!D29&gt;0,ｾ.ｶﾞﾗｽ･ｺﾝｸﾘ･陶磁器くず!D29&lt;0),ｾ.ｶﾞﾗｽ･ｺﾝｸﾘ･陶磁器くず!D29,IF(T$19&gt;0,"0",0))</f>
        <v>240</v>
      </c>
      <c r="U14" s="398">
        <f>IF(OR(ｿ.鉱さい!D29&gt;0,ｿ.鉱さい!D29&lt;0),ｿ.鉱さい!D29,IF(U$19&gt;0,"0",0))</f>
        <v>0</v>
      </c>
      <c r="V14" s="398">
        <f>IF(OR(ﾀ.がれき類!D29&gt;0,ﾀ.がれき類!D29&lt;0),ﾀ.がれき類!D29,IF(V$19&gt;0,"0",0))</f>
        <v>230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100</v>
      </c>
      <c r="AA14" s="400">
        <f t="shared" si="0"/>
        <v>976.6</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0.5</v>
      </c>
      <c r="I15" s="398" t="str">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100</v>
      </c>
      <c r="M15" s="398">
        <f>IF(OR(ｷ.紙くず!D30&gt;0,ｷ.紙くず!D30&lt;0),ｷ.紙くず!D30,IF(M$19&gt;0,"0",0))</f>
        <v>6</v>
      </c>
      <c r="N15" s="398">
        <f>IF(OR(ｸ.木くず!D30&gt;0,ｸ.木くず!D30&lt;0),ｸ.木くず!D30,IF(N$19&gt;0,"0",0))</f>
        <v>100</v>
      </c>
      <c r="O15" s="398">
        <f>IF(OR(ｹ.繊維くず!D30&gt;0,ｹ.繊維くず!D30&lt;0),ｹ.繊維くず!D30,IF(O$19&gt;0,"0",0))</f>
        <v>0.1</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200</v>
      </c>
      <c r="T15" s="398">
        <f>IF(OR(ｾ.ｶﾞﾗｽ･ｺﾝｸﾘ･陶磁器くず!D30&gt;0,ｾ.ｶﾞﾗｽ･ｺﾝｸﾘ･陶磁器くず!D30&lt;0),ｾ.ｶﾞﾗｽ･ｺﾝｸﾘ･陶磁器くず!D30,IF(T$19&gt;0,"0",0))</f>
        <v>240</v>
      </c>
      <c r="U15" s="398">
        <f>IF(OR(ｿ.鉱さい!D30&gt;0,ｿ.鉱さい!D30&lt;0),ｿ.鉱さい!D30,IF(U$19&gt;0,"0",0))</f>
        <v>0</v>
      </c>
      <c r="V15" s="398">
        <f>IF(OR(ﾀ.がれき類!D30&gt;0,ﾀ.がれき類!D30&lt;0),ﾀ.がれき類!D30,IF(V$19&gt;0,"0",0))</f>
        <v>230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100</v>
      </c>
      <c r="AA15" s="400">
        <f t="shared" si="0"/>
        <v>976.6</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0.5</v>
      </c>
      <c r="I16" s="398" t="str">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90</v>
      </c>
      <c r="M16" s="398">
        <f>IF(OR(ｷ.紙くず!D31&gt;0,ｷ.紙くず!D31&lt;0),ｷ.紙くず!D31,IF(M$19&gt;0,"0",0))</f>
        <v>6</v>
      </c>
      <c r="N16" s="398">
        <f>IF(OR(ｸ.木くず!D31&gt;0,ｸ.木くず!D31&lt;0),ｸ.木くず!D31,IF(N$19&gt;0,"0",0))</f>
        <v>100</v>
      </c>
      <c r="O16" s="398">
        <f>IF(OR(ｹ.繊維くず!D31&gt;0,ｹ.繊維くず!D31&lt;0),ｹ.繊維くず!D31,IF(O$19&gt;0,"0",0))</f>
        <v>0.1</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200</v>
      </c>
      <c r="T16" s="398">
        <f>IF(OR(ｾ.ｶﾞﾗｽ･ｺﾝｸﾘ･陶磁器くず!D31&gt;0,ｾ.ｶﾞﾗｽ･ｺﾝｸﾘ･陶磁器くず!D31&lt;0),ｾ.ｶﾞﾗｽ･ｺﾝｸﾘ･陶磁器くず!D31,IF(T$19&gt;0,"0",0))</f>
        <v>200</v>
      </c>
      <c r="U16" s="398">
        <f>IF(OR(ｿ.鉱さい!D31&gt;0,ｿ.鉱さい!D31&lt;0),ｿ.鉱さい!D31,IF(U$19&gt;0,"0",0))</f>
        <v>0</v>
      </c>
      <c r="V16" s="398">
        <f>IF(OR(ﾀ.がれき類!D31&gt;0,ﾀ.がれき類!D31&lt;0),ﾀ.がれき類!D31,IF(V$19&gt;0,"0",0))</f>
        <v>200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100</v>
      </c>
      <c r="AA16" s="400">
        <f t="shared" si="0"/>
        <v>896.6</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0.2</v>
      </c>
      <c r="J19" s="404">
        <f t="shared" si="1"/>
        <v>0</v>
      </c>
      <c r="K19" s="404">
        <f t="shared" si="1"/>
        <v>0</v>
      </c>
      <c r="L19" s="404">
        <f t="shared" si="1"/>
        <v>159.69999999999999</v>
      </c>
      <c r="M19" s="404">
        <f t="shared" si="1"/>
        <v>8.5</v>
      </c>
      <c r="N19" s="404">
        <f t="shared" si="1"/>
        <v>207.7</v>
      </c>
      <c r="O19" s="404">
        <f t="shared" si="1"/>
        <v>0.1</v>
      </c>
      <c r="P19" s="404">
        <f t="shared" si="1"/>
        <v>0</v>
      </c>
      <c r="Q19" s="404">
        <f t="shared" si="1"/>
        <v>0</v>
      </c>
      <c r="R19" s="404">
        <f t="shared" si="1"/>
        <v>0</v>
      </c>
      <c r="S19" s="404">
        <f t="shared" si="1"/>
        <v>296.3</v>
      </c>
      <c r="T19" s="404">
        <f t="shared" si="1"/>
        <v>194.6</v>
      </c>
      <c r="U19" s="404">
        <f t="shared" si="1"/>
        <v>0</v>
      </c>
      <c r="V19" s="404">
        <f t="shared" si="1"/>
        <v>374.9</v>
      </c>
      <c r="W19" s="404">
        <f t="shared" si="1"/>
        <v>0</v>
      </c>
      <c r="X19" s="404">
        <f t="shared" si="1"/>
        <v>0</v>
      </c>
      <c r="Y19" s="404">
        <f t="shared" si="1"/>
        <v>0</v>
      </c>
      <c r="Z19" s="405">
        <f t="shared" si="1"/>
        <v>8.1999999999999993</v>
      </c>
      <c r="AA19" s="406">
        <f t="shared" ref="AA19:AA25" si="2">SUM(G19:Z19)</f>
        <v>1250.2</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0.2</v>
      </c>
      <c r="J41" s="440">
        <f t="shared" si="8"/>
        <v>0</v>
      </c>
      <c r="K41" s="440">
        <f t="shared" si="8"/>
        <v>0</v>
      </c>
      <c r="L41" s="440">
        <f t="shared" si="8"/>
        <v>159.69999999999999</v>
      </c>
      <c r="M41" s="440">
        <f t="shared" si="8"/>
        <v>8.5</v>
      </c>
      <c r="N41" s="440">
        <f t="shared" si="8"/>
        <v>207.7</v>
      </c>
      <c r="O41" s="440">
        <f t="shared" si="8"/>
        <v>0.1</v>
      </c>
      <c r="P41" s="440">
        <f t="shared" si="8"/>
        <v>0</v>
      </c>
      <c r="Q41" s="440">
        <f t="shared" si="8"/>
        <v>0</v>
      </c>
      <c r="R41" s="440">
        <f t="shared" si="8"/>
        <v>0</v>
      </c>
      <c r="S41" s="440">
        <f t="shared" si="8"/>
        <v>296.3</v>
      </c>
      <c r="T41" s="440">
        <f t="shared" si="8"/>
        <v>194.6</v>
      </c>
      <c r="U41" s="440">
        <f t="shared" si="8"/>
        <v>0</v>
      </c>
      <c r="V41" s="440">
        <f t="shared" si="8"/>
        <v>374.9</v>
      </c>
      <c r="W41" s="440">
        <f t="shared" si="8"/>
        <v>0</v>
      </c>
      <c r="X41" s="440">
        <f t="shared" si="8"/>
        <v>0</v>
      </c>
      <c r="Y41" s="440">
        <f t="shared" si="8"/>
        <v>0</v>
      </c>
      <c r="Z41" s="441">
        <f t="shared" si="8"/>
        <v>8.1999999999999993</v>
      </c>
      <c r="AA41" s="442">
        <f t="shared" si="4"/>
        <v>1250.2</v>
      </c>
    </row>
    <row r="42" spans="2:27" ht="20.45" customHeight="1">
      <c r="B42" s="182"/>
      <c r="C42" s="821"/>
      <c r="D42" s="224"/>
      <c r="E42" s="222" t="s">
        <v>262</v>
      </c>
      <c r="F42" s="461"/>
      <c r="G42" s="431">
        <f t="shared" ref="G42:Z42" si="9">SUM(G43:G45)</f>
        <v>0</v>
      </c>
      <c r="H42" s="431">
        <f t="shared" si="9"/>
        <v>0</v>
      </c>
      <c r="I42" s="431">
        <f t="shared" si="9"/>
        <v>0.2</v>
      </c>
      <c r="J42" s="431">
        <f t="shared" si="9"/>
        <v>0</v>
      </c>
      <c r="K42" s="431">
        <f t="shared" si="9"/>
        <v>0</v>
      </c>
      <c r="L42" s="431">
        <f t="shared" si="9"/>
        <v>159.69999999999999</v>
      </c>
      <c r="M42" s="431">
        <f t="shared" si="9"/>
        <v>8.5</v>
      </c>
      <c r="N42" s="431">
        <f t="shared" si="9"/>
        <v>207.7</v>
      </c>
      <c r="O42" s="431">
        <f t="shared" si="9"/>
        <v>0.1</v>
      </c>
      <c r="P42" s="431">
        <f t="shared" si="9"/>
        <v>0</v>
      </c>
      <c r="Q42" s="431">
        <f t="shared" si="9"/>
        <v>0</v>
      </c>
      <c r="R42" s="431">
        <f t="shared" si="9"/>
        <v>0</v>
      </c>
      <c r="S42" s="431">
        <f t="shared" si="9"/>
        <v>296.3</v>
      </c>
      <c r="T42" s="431">
        <f t="shared" si="9"/>
        <v>194.6</v>
      </c>
      <c r="U42" s="431">
        <f t="shared" si="9"/>
        <v>0</v>
      </c>
      <c r="V42" s="431">
        <f t="shared" si="9"/>
        <v>374.9</v>
      </c>
      <c r="W42" s="431">
        <f t="shared" si="9"/>
        <v>0</v>
      </c>
      <c r="X42" s="431">
        <f t="shared" si="9"/>
        <v>0</v>
      </c>
      <c r="Y42" s="431">
        <f t="shared" si="9"/>
        <v>0</v>
      </c>
      <c r="Z42" s="432">
        <f t="shared" si="9"/>
        <v>8.1999999999999993</v>
      </c>
      <c r="AA42" s="433">
        <f t="shared" si="4"/>
        <v>1250.2</v>
      </c>
    </row>
    <row r="43" spans="2:27" ht="20.45" customHeight="1">
      <c r="B43" s="182"/>
      <c r="C43" s="821"/>
      <c r="D43" s="225"/>
      <c r="E43" s="220"/>
      <c r="F43" s="218" t="s">
        <v>235</v>
      </c>
      <c r="G43" s="434">
        <f>+ｱ.燃え殻!$AA$28</f>
        <v>0</v>
      </c>
      <c r="H43" s="434">
        <f>+ｲ.汚泥!$AA$28</f>
        <v>0</v>
      </c>
      <c r="I43" s="434">
        <f>+ｳ.廃油!$AA$28</f>
        <v>0.2</v>
      </c>
      <c r="J43" s="434">
        <f>+ｴ.廃酸!$AA$28</f>
        <v>0</v>
      </c>
      <c r="K43" s="434">
        <f>+ｵ.廃ｱﾙｶﾘ!$AA$28</f>
        <v>0</v>
      </c>
      <c r="L43" s="434">
        <f>+ｶ.廃ﾌﾟﾗ類!$AA$28</f>
        <v>159.69999999999999</v>
      </c>
      <c r="M43" s="434">
        <f>+ｷ.紙くず!$AA$28</f>
        <v>8.5</v>
      </c>
      <c r="N43" s="434">
        <f>+ｸ.木くず!$AA$28</f>
        <v>207.7</v>
      </c>
      <c r="O43" s="434">
        <f>+ｹ.繊維くず!$AA$28</f>
        <v>0.1</v>
      </c>
      <c r="P43" s="434">
        <f>+ｺ.動植物性残さ!$AA$28</f>
        <v>0</v>
      </c>
      <c r="Q43" s="434">
        <f>+ｻ.動物系固形不要物!$AA$28</f>
        <v>0</v>
      </c>
      <c r="R43" s="434">
        <f>+ｼ.ｺﾞﾑくず!$AA$28</f>
        <v>0</v>
      </c>
      <c r="S43" s="434">
        <f>+ｽ.金属くず!$AA$28</f>
        <v>296.3</v>
      </c>
      <c r="T43" s="434">
        <f>+ｾ.ｶﾞﾗｽ･ｺﾝｸﾘ･陶磁器くず!$AA$28</f>
        <v>194.6</v>
      </c>
      <c r="U43" s="434">
        <f>+ｿ.鉱さい!$AA$28</f>
        <v>0</v>
      </c>
      <c r="V43" s="434">
        <f>+ﾀ.がれき類!$AA$28</f>
        <v>374.9</v>
      </c>
      <c r="W43" s="434">
        <f>+ﾁ.動物のふん尿!$AA$28</f>
        <v>0</v>
      </c>
      <c r="X43" s="434">
        <f>+ﾂ.動物の死体!$AA$28</f>
        <v>0</v>
      </c>
      <c r="Y43" s="434">
        <f>+ﾃ.ばいじん!$AA$28</f>
        <v>0</v>
      </c>
      <c r="Z43" s="435">
        <f>+ﾄ.混合廃棄物その他!$AA$28</f>
        <v>8.1999999999999993</v>
      </c>
      <c r="AA43" s="436">
        <f t="shared" si="4"/>
        <v>1250.2</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0</v>
      </c>
      <c r="I47" s="443">
        <f>+ｳ.廃油!$AL$27</f>
        <v>0.2</v>
      </c>
      <c r="J47" s="443">
        <f>+ｴ.廃酸!$AL$27</f>
        <v>0</v>
      </c>
      <c r="K47" s="443">
        <f>+ｵ.廃ｱﾙｶﾘ!$AL$27</f>
        <v>0</v>
      </c>
      <c r="L47" s="443">
        <f>+ｶ.廃ﾌﾟﾗ類!$AL$27</f>
        <v>159.69999999999999</v>
      </c>
      <c r="M47" s="443">
        <f>+ｷ.紙くず!$AL$27</f>
        <v>8.5</v>
      </c>
      <c r="N47" s="443">
        <f>+ｸ.木くず!$AL$27</f>
        <v>207.7</v>
      </c>
      <c r="O47" s="443">
        <f>+ｹ.繊維くず!$AL$27</f>
        <v>0.1</v>
      </c>
      <c r="P47" s="443">
        <f>+ｺ.動植物性残さ!$AL$27</f>
        <v>0</v>
      </c>
      <c r="Q47" s="443">
        <f>+ｻ.動物系固形不要物!$AL$27</f>
        <v>0</v>
      </c>
      <c r="R47" s="443">
        <f>+ｼ.ｺﾞﾑくず!$AL$27</f>
        <v>0</v>
      </c>
      <c r="S47" s="443">
        <f>+ｽ.金属くず!$AL$27</f>
        <v>296.3</v>
      </c>
      <c r="T47" s="443">
        <f>+ｾ.ｶﾞﾗｽ･ｺﾝｸﾘ･陶磁器くず!$AL$27</f>
        <v>194.6</v>
      </c>
      <c r="U47" s="443">
        <f>+ｿ.鉱さい!$AL$27</f>
        <v>0</v>
      </c>
      <c r="V47" s="443">
        <f>+ﾀ.がれき類!$AL$27</f>
        <v>374.9</v>
      </c>
      <c r="W47" s="443">
        <f>+ﾁ.動物のふん尿!$AL$27</f>
        <v>0</v>
      </c>
      <c r="X47" s="443">
        <f>+ﾂ.動物の死体!$AL$27</f>
        <v>0</v>
      </c>
      <c r="Y47" s="443">
        <f>+ﾃ.ばいじん!$AL$27</f>
        <v>0</v>
      </c>
      <c r="Z47" s="444">
        <f>+ﾄ.混合廃棄物その他!$AL$27</f>
        <v>8.1999999999999993</v>
      </c>
      <c r="AA47" s="445">
        <f t="shared" si="4"/>
        <v>1250.2</v>
      </c>
    </row>
    <row r="48" spans="2:27" ht="20.45" customHeight="1">
      <c r="B48" s="182"/>
      <c r="C48" s="188"/>
      <c r="D48" s="187" t="s">
        <v>188</v>
      </c>
      <c r="E48" s="803" t="s">
        <v>238</v>
      </c>
      <c r="F48" s="804"/>
      <c r="G48" s="446">
        <f>+ｱ.燃え殻!$AL$30</f>
        <v>0</v>
      </c>
      <c r="H48" s="446">
        <f>+ｲ.汚泥!$AL$30</f>
        <v>0</v>
      </c>
      <c r="I48" s="446">
        <f>+ｳ.廃油!$AL$30</f>
        <v>0.2</v>
      </c>
      <c r="J48" s="446">
        <f>+ｴ.廃酸!$AL$30</f>
        <v>0</v>
      </c>
      <c r="K48" s="446">
        <f>+ｵ.廃ｱﾙｶﾘ!$AL$30</f>
        <v>0</v>
      </c>
      <c r="L48" s="446">
        <f>+ｶ.廃ﾌﾟﾗ類!$AL$30</f>
        <v>159.69999999999999</v>
      </c>
      <c r="M48" s="446">
        <f>+ｷ.紙くず!$AL$30</f>
        <v>8.5</v>
      </c>
      <c r="N48" s="446">
        <f>+ｸ.木くず!$AL$30</f>
        <v>207.7</v>
      </c>
      <c r="O48" s="446">
        <f>+ｹ.繊維くず!$AL$30</f>
        <v>0.1</v>
      </c>
      <c r="P48" s="446">
        <f>+ｺ.動植物性残さ!$AL$30</f>
        <v>0</v>
      </c>
      <c r="Q48" s="446">
        <f>+ｻ.動物系固形不要物!$AL$30</f>
        <v>0</v>
      </c>
      <c r="R48" s="446">
        <f>+ｼ.ｺﾞﾑくず!$AL$30</f>
        <v>0</v>
      </c>
      <c r="S48" s="446">
        <f>+ｽ.金属くず!$AL$30</f>
        <v>296.3</v>
      </c>
      <c r="T48" s="446">
        <f>+ｾ.ｶﾞﾗｽ･ｺﾝｸﾘ･陶磁器くず!$AL$30</f>
        <v>194.6</v>
      </c>
      <c r="U48" s="446">
        <f>+ｿ.鉱さい!$AL$30</f>
        <v>0</v>
      </c>
      <c r="V48" s="446">
        <f>+ﾀ.がれき類!$AL$30</f>
        <v>374.9</v>
      </c>
      <c r="W48" s="446">
        <f>+ﾁ.動物のふん尿!$AL$30</f>
        <v>0</v>
      </c>
      <c r="X48" s="446">
        <f>+ﾂ.動物の死体!$AL$30</f>
        <v>0</v>
      </c>
      <c r="Y48" s="446">
        <f>+ﾃ.ばいじん!$AL$30</f>
        <v>0</v>
      </c>
      <c r="Z48" s="447">
        <f>+ﾄ.混合廃棄物その他!$AL$30</f>
        <v>8.1999999999999993</v>
      </c>
      <c r="AA48" s="448">
        <f t="shared" si="4"/>
        <v>1250.2</v>
      </c>
    </row>
    <row r="49" spans="2:27" ht="20.45" customHeight="1">
      <c r="B49" s="182"/>
      <c r="C49" s="188"/>
      <c r="D49" s="504" t="s">
        <v>190</v>
      </c>
      <c r="E49" s="813" t="s">
        <v>239</v>
      </c>
      <c r="F49" s="814"/>
      <c r="G49" s="517">
        <f>+ｱ.燃え殻!$AS$24</f>
        <v>0</v>
      </c>
      <c r="H49" s="517">
        <f>+ｲ.汚泥!$AS$24</f>
        <v>0</v>
      </c>
      <c r="I49" s="517">
        <f>+ｳ.廃油!$AS$24</f>
        <v>0.2</v>
      </c>
      <c r="J49" s="517">
        <f>+ｴ.廃酸!$AS$24</f>
        <v>0</v>
      </c>
      <c r="K49" s="517">
        <f>+ｵ.廃ｱﾙｶﾘ!$AS$24</f>
        <v>0</v>
      </c>
      <c r="L49" s="517">
        <f>+ｶ.廃ﾌﾟﾗ類!$AS$24</f>
        <v>159.69999999999999</v>
      </c>
      <c r="M49" s="517">
        <f>+ｷ.紙くず!$AS$24</f>
        <v>8.5</v>
      </c>
      <c r="N49" s="517">
        <f>+ｸ.木くず!$AS$24</f>
        <v>207.7</v>
      </c>
      <c r="O49" s="517">
        <f>+ｹ.繊維くず!$AS$24</f>
        <v>0.1</v>
      </c>
      <c r="P49" s="517">
        <f>+ｺ.動植物性残さ!$AS$24</f>
        <v>0</v>
      </c>
      <c r="Q49" s="517">
        <f>+ｻ.動物系固形不要物!$AS$24</f>
        <v>0</v>
      </c>
      <c r="R49" s="517">
        <f>+ｼ.ｺﾞﾑくず!$AS$24</f>
        <v>0</v>
      </c>
      <c r="S49" s="517">
        <f>+ｽ.金属くず!$AS$24</f>
        <v>296.3</v>
      </c>
      <c r="T49" s="517">
        <f>+ｾ.ｶﾞﾗｽ･ｺﾝｸﾘ･陶磁器くず!$AS$24</f>
        <v>194.6</v>
      </c>
      <c r="U49" s="517">
        <f>+ｿ.鉱さい!$AS$24</f>
        <v>0</v>
      </c>
      <c r="V49" s="517">
        <f>+ﾀ.がれき類!$AS$24</f>
        <v>374.9</v>
      </c>
      <c r="W49" s="517">
        <f>+ﾁ.動物のふん尿!$AS$24</f>
        <v>0</v>
      </c>
      <c r="X49" s="517">
        <f>+ﾂ.動物の死体!$AS$24</f>
        <v>0</v>
      </c>
      <c r="Y49" s="517">
        <f>+ﾃ.ばいじん!$AS$24</f>
        <v>0</v>
      </c>
      <c r="Z49" s="518">
        <f>+ﾄ.混合廃棄物その他!$AS$24</f>
        <v>8.1999999999999993</v>
      </c>
      <c r="AA49" s="519">
        <f t="shared" si="4"/>
        <v>1250.2</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159.69999999999999</v>
      </c>
      <c r="M52" s="510"/>
      <c r="N52" s="510"/>
      <c r="O52" s="510"/>
      <c r="P52" s="510"/>
      <c r="Q52" s="510"/>
      <c r="R52" s="510"/>
      <c r="S52" s="510"/>
      <c r="T52" s="510"/>
      <c r="U52" s="510"/>
      <c r="V52" s="510"/>
      <c r="W52" s="510"/>
      <c r="X52" s="510"/>
      <c r="Y52" s="510"/>
      <c r="Z52" s="528"/>
      <c r="AA52" s="450">
        <f t="shared" si="4"/>
        <v>159.69999999999999</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0.5</v>
      </c>
      <c r="I63" s="501">
        <f t="shared" si="10"/>
        <v>0.2</v>
      </c>
      <c r="J63" s="501">
        <f t="shared" si="10"/>
        <v>0</v>
      </c>
      <c r="K63" s="501">
        <f t="shared" si="10"/>
        <v>0</v>
      </c>
      <c r="L63" s="501">
        <f t="shared" si="10"/>
        <v>259.7</v>
      </c>
      <c r="M63" s="501">
        <f t="shared" si="10"/>
        <v>14.5</v>
      </c>
      <c r="N63" s="501">
        <f t="shared" si="10"/>
        <v>307.7</v>
      </c>
      <c r="O63" s="501">
        <f t="shared" si="10"/>
        <v>0.2</v>
      </c>
      <c r="P63" s="501">
        <f t="shared" si="10"/>
        <v>0</v>
      </c>
      <c r="Q63" s="501">
        <f t="shared" si="10"/>
        <v>0</v>
      </c>
      <c r="R63" s="501">
        <f t="shared" si="10"/>
        <v>0</v>
      </c>
      <c r="S63" s="501">
        <f t="shared" si="10"/>
        <v>496.3</v>
      </c>
      <c r="T63" s="501">
        <f t="shared" si="10"/>
        <v>434.6</v>
      </c>
      <c r="U63" s="501">
        <f t="shared" si="10"/>
        <v>0</v>
      </c>
      <c r="V63" s="501">
        <f t="shared" si="10"/>
        <v>604.9</v>
      </c>
      <c r="W63" s="501">
        <f t="shared" si="10"/>
        <v>0</v>
      </c>
      <c r="X63" s="501">
        <f t="shared" si="10"/>
        <v>0</v>
      </c>
      <c r="Y63" s="501">
        <f t="shared" si="10"/>
        <v>0</v>
      </c>
      <c r="Z63" s="501">
        <f t="shared" si="10"/>
        <v>108.2</v>
      </c>
      <c r="AA63" s="502">
        <f>+AA9+AA19+AA20</f>
        <v>2226.8000000000002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8"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７年  ６ 月   １２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東京都渋谷区渋谷１－１６－１４　渋谷地下鉄ビル５階</v>
      </c>
      <c r="K16" s="896"/>
      <c r="L16" s="897"/>
      <c r="M16" s="897"/>
      <c r="N16" s="897"/>
      <c r="O16" s="898"/>
    </row>
    <row r="17" spans="1:48" ht="26.25" customHeight="1">
      <c r="C17" s="248"/>
      <c r="D17" s="249"/>
      <c r="E17" s="249"/>
      <c r="F17" s="249"/>
      <c r="G17" s="249"/>
      <c r="H17" s="253" t="s">
        <v>7</v>
      </c>
      <c r="I17" s="253"/>
      <c r="J17" s="896" t="str">
        <f>+表紙!J40</f>
        <v>東急リニューアル株式会社　取締役社長　佐藤順一</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東急リニューアル株式会社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2974</v>
      </c>
      <c r="N25" s="882"/>
      <c r="O25" s="883"/>
    </row>
    <row r="26" spans="1:48" ht="18" customHeight="1">
      <c r="C26" s="862" t="s">
        <v>11</v>
      </c>
      <c r="D26" s="863"/>
      <c r="E26" s="864"/>
      <c r="F26" s="856" t="str">
        <f>+表紙!F49</f>
        <v>東京都渋谷区渋谷１－１６－１４</v>
      </c>
      <c r="G26" s="857"/>
      <c r="H26" s="857"/>
      <c r="I26" s="857"/>
      <c r="J26" s="857"/>
      <c r="K26" s="857"/>
      <c r="L26" s="139" t="s">
        <v>172</v>
      </c>
      <c r="M26" s="258"/>
      <c r="N26" s="860" t="str">
        <f>IF(+表紙!N49="","",+表紙!N49)</f>
        <v>03-5466-5001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建物の改修、改装、増改築に関する企画・設計・監理・施工</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2547</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２４２人</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976.6</v>
      </c>
      <c r="I40" s="292" t="s">
        <v>4</v>
      </c>
      <c r="J40" s="623" t="s">
        <v>324</v>
      </c>
      <c r="K40" s="624"/>
      <c r="L40" s="625"/>
      <c r="M40" s="841">
        <f>+表紙!M63</f>
        <v>976.6</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976.6</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896.6</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Z33" sqref="AZ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0.5</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0.5</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9" zoomScale="106" zoomScaleNormal="106" workbookViewId="0">
      <selection activeCell="AV34" sqref="AV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0.2</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0.2</v>
      </c>
      <c r="I30" s="674"/>
      <c r="J30" s="211" t="s">
        <v>198</v>
      </c>
      <c r="M30" s="682"/>
      <c r="P30" s="66"/>
      <c r="R30" s="687">
        <f>+ROUND(AA28,1)+ROUND(AA29,1)+ROUND(AA30,1)</f>
        <v>0.2</v>
      </c>
      <c r="S30" s="733"/>
      <c r="T30" s="733"/>
      <c r="U30" s="733"/>
      <c r="V30" s="54" t="s">
        <v>16</v>
      </c>
      <c r="Y30" s="688" t="s">
        <v>186</v>
      </c>
      <c r="Z30" s="689"/>
      <c r="AA30" s="729">
        <v>0</v>
      </c>
      <c r="AB30" s="730"/>
      <c r="AC30" s="730"/>
      <c r="AD30" s="730"/>
      <c r="AE30" s="730"/>
      <c r="AF30" s="54" t="s">
        <v>13</v>
      </c>
      <c r="AL30" s="706">
        <v>0.2</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3" zoomScaleNormal="100" workbookViewId="0">
      <selection activeCell="R33" sqref="R33:U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8" zoomScaleNormal="100" workbookViewId="0">
      <selection activeCell="AT23" sqref="AT23:AV2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1" zoomScaleNormal="100" workbookViewId="0">
      <selection activeCell="AT34" sqref="AT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v>0</v>
      </c>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v>0</v>
      </c>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763" t="s">
        <v>459</v>
      </c>
      <c r="AS9" s="763"/>
      <c r="AT9" s="763"/>
      <c r="AU9" s="493">
        <v>0</v>
      </c>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v>0</v>
      </c>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159.69999999999999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v>0</v>
      </c>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v>0</v>
      </c>
      <c r="AV14" s="54" t="s">
        <v>34</v>
      </c>
      <c r="AW14" s="498"/>
    </row>
    <row r="15" spans="2:50"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685" t="s">
        <v>177</v>
      </c>
      <c r="AT15" s="686"/>
      <c r="AU15" s="107">
        <v>0</v>
      </c>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0</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159.69999999999999</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100</v>
      </c>
      <c r="E24" s="684"/>
      <c r="F24" s="684"/>
      <c r="G24" s="211" t="s">
        <v>198</v>
      </c>
      <c r="H24" s="673">
        <f>+F12</f>
        <v>159.69999999999999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159.69999999999999</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159.69999999999999</v>
      </c>
      <c r="Q27" s="733"/>
      <c r="R27" s="733"/>
      <c r="S27" s="733"/>
      <c r="T27" s="54" t="s">
        <v>38</v>
      </c>
      <c r="U27" s="74"/>
      <c r="V27" s="74"/>
      <c r="Y27" s="72" t="s">
        <v>39</v>
      </c>
      <c r="Z27" s="75"/>
      <c r="AH27" s="63"/>
      <c r="AI27" s="63"/>
      <c r="AJ27" s="63"/>
      <c r="AK27" s="63"/>
      <c r="AL27" s="703">
        <f>+AH18+P27</f>
        <v>159.69999999999999</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159.69999999999999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100</v>
      </c>
      <c r="E29" s="684"/>
      <c r="F29" s="684"/>
      <c r="G29" s="211" t="s">
        <v>198</v>
      </c>
      <c r="H29" s="673">
        <f>+AL27</f>
        <v>159.69999999999999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100</v>
      </c>
      <c r="E30" s="684"/>
      <c r="F30" s="684"/>
      <c r="G30" s="211" t="s">
        <v>198</v>
      </c>
      <c r="H30" s="673">
        <f>+AL30</f>
        <v>159.69999999999999</v>
      </c>
      <c r="I30" s="674"/>
      <c r="J30" s="211" t="s">
        <v>198</v>
      </c>
      <c r="M30" s="682"/>
      <c r="P30" s="66"/>
      <c r="R30" s="687">
        <f>+ROUND(AA28,1)+ROUND(AA29,1)+ROUND(AA30,1)</f>
        <v>159.69999999999999</v>
      </c>
      <c r="S30" s="733"/>
      <c r="T30" s="733"/>
      <c r="U30" s="733"/>
      <c r="V30" s="54" t="s">
        <v>16</v>
      </c>
      <c r="Y30" s="688" t="s">
        <v>186</v>
      </c>
      <c r="Z30" s="689"/>
      <c r="AA30" s="729">
        <v>0</v>
      </c>
      <c r="AB30" s="730"/>
      <c r="AC30" s="730"/>
      <c r="AD30" s="730"/>
      <c r="AE30" s="730"/>
      <c r="AF30" s="54" t="s">
        <v>13</v>
      </c>
      <c r="AL30" s="706">
        <v>159.69999999999999</v>
      </c>
      <c r="AM30" s="707"/>
      <c r="AN30" s="707"/>
      <c r="AO30" s="707"/>
      <c r="AP30" s="62" t="s">
        <v>13</v>
      </c>
      <c r="AS30" s="725"/>
      <c r="AT30" s="722"/>
      <c r="AU30" s="722"/>
      <c r="AV30" s="723"/>
      <c r="AW30" s="498"/>
    </row>
    <row r="31" spans="2:51" ht="27" customHeight="1" thickTop="1" thickBot="1">
      <c r="B31" s="660" t="s">
        <v>226</v>
      </c>
      <c r="C31" s="661"/>
      <c r="D31" s="684">
        <v>90</v>
      </c>
      <c r="E31" s="684"/>
      <c r="F31" s="684"/>
      <c r="G31" s="211" t="s">
        <v>198</v>
      </c>
      <c r="H31" s="673">
        <f>+AS24</f>
        <v>159.69999999999999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1" zoomScaleNormal="100" workbookViewId="0">
      <selection activeCell="AY29" sqref="AY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v>
      </c>
      <c r="E24" s="684"/>
      <c r="F24" s="684"/>
      <c r="G24" s="211" t="s">
        <v>198</v>
      </c>
      <c r="H24" s="673">
        <f>+F12</f>
        <v>8.5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8.5</v>
      </c>
      <c r="Q27" s="733"/>
      <c r="R27" s="733"/>
      <c r="S27" s="733"/>
      <c r="T27" s="54" t="s">
        <v>38</v>
      </c>
      <c r="U27" s="74"/>
      <c r="V27" s="74"/>
      <c r="Y27" s="72" t="s">
        <v>39</v>
      </c>
      <c r="Z27" s="75"/>
      <c r="AH27" s="63"/>
      <c r="AI27" s="63"/>
      <c r="AJ27" s="63"/>
      <c r="AK27" s="63"/>
      <c r="AL27" s="703">
        <f>+AH18+P27</f>
        <v>8.5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v>
      </c>
      <c r="E29" s="684"/>
      <c r="F29" s="684"/>
      <c r="G29" s="211" t="s">
        <v>198</v>
      </c>
      <c r="H29" s="673">
        <f>+AL27</f>
        <v>8.5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6</v>
      </c>
      <c r="E30" s="684"/>
      <c r="F30" s="684"/>
      <c r="G30" s="211" t="s">
        <v>198</v>
      </c>
      <c r="H30" s="673">
        <f>+AL30</f>
        <v>8.5</v>
      </c>
      <c r="I30" s="674"/>
      <c r="J30" s="211" t="s">
        <v>198</v>
      </c>
      <c r="M30" s="682"/>
      <c r="P30" s="66"/>
      <c r="R30" s="687">
        <f>+ROUND(AA28,1)+ROUND(AA29,1)+ROUND(AA30,1)</f>
        <v>8.5</v>
      </c>
      <c r="S30" s="733"/>
      <c r="T30" s="733"/>
      <c r="U30" s="733"/>
      <c r="V30" s="54" t="s">
        <v>16</v>
      </c>
      <c r="Y30" s="688" t="s">
        <v>186</v>
      </c>
      <c r="Z30" s="689"/>
      <c r="AA30" s="729">
        <v>0</v>
      </c>
      <c r="AB30" s="730"/>
      <c r="AC30" s="730"/>
      <c r="AD30" s="730"/>
      <c r="AE30" s="730"/>
      <c r="AF30" s="54" t="s">
        <v>13</v>
      </c>
      <c r="AL30" s="706">
        <v>8.5</v>
      </c>
      <c r="AM30" s="707"/>
      <c r="AN30" s="707"/>
      <c r="AO30" s="707"/>
      <c r="AP30" s="62" t="s">
        <v>13</v>
      </c>
      <c r="AS30" s="725"/>
      <c r="AT30" s="722"/>
      <c r="AU30" s="722"/>
      <c r="AV30" s="723"/>
      <c r="AW30" s="498"/>
    </row>
    <row r="31" spans="2:49" ht="27" customHeight="1" thickTop="1" thickBot="1">
      <c r="B31" s="660" t="s">
        <v>226</v>
      </c>
      <c r="C31" s="661"/>
      <c r="D31" s="684">
        <v>6</v>
      </c>
      <c r="E31" s="684"/>
      <c r="F31" s="684"/>
      <c r="G31" s="211" t="s">
        <v>198</v>
      </c>
      <c r="H31" s="673">
        <f>+AS24</f>
        <v>8.5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東急リニューアル株式会社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v>0</v>
      </c>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207.7</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v>0</v>
      </c>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v>0</v>
      </c>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v>0</v>
      </c>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v>0</v>
      </c>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v>0</v>
      </c>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v>0</v>
      </c>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100</v>
      </c>
      <c r="E24" s="684"/>
      <c r="F24" s="684"/>
      <c r="G24" s="211" t="s">
        <v>198</v>
      </c>
      <c r="H24" s="673">
        <f>+F12</f>
        <v>207.7</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207.7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207.7</v>
      </c>
      <c r="Q27" s="733"/>
      <c r="R27" s="733"/>
      <c r="S27" s="733"/>
      <c r="T27" s="54" t="s">
        <v>38</v>
      </c>
      <c r="U27" s="74"/>
      <c r="V27" s="74"/>
      <c r="Y27" s="72" t="s">
        <v>39</v>
      </c>
      <c r="Z27" s="75"/>
      <c r="AH27" s="63"/>
      <c r="AI27" s="63"/>
      <c r="AJ27" s="63"/>
      <c r="AK27" s="63"/>
      <c r="AL27" s="703">
        <f>+AH18+P27</f>
        <v>207.7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207.7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100</v>
      </c>
      <c r="E29" s="684"/>
      <c r="F29" s="684"/>
      <c r="G29" s="211" t="s">
        <v>198</v>
      </c>
      <c r="H29" s="673">
        <f>+AL27</f>
        <v>207.7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100</v>
      </c>
      <c r="E30" s="684"/>
      <c r="F30" s="684"/>
      <c r="G30" s="211" t="s">
        <v>198</v>
      </c>
      <c r="H30" s="673">
        <f>+AL30</f>
        <v>207.7</v>
      </c>
      <c r="I30" s="674"/>
      <c r="J30" s="211" t="s">
        <v>198</v>
      </c>
      <c r="M30" s="682"/>
      <c r="P30" s="66"/>
      <c r="R30" s="687">
        <f>+ROUND(AA28,1)+ROUND(AA29,1)+ROUND(AA30,1)</f>
        <v>207.7</v>
      </c>
      <c r="S30" s="733"/>
      <c r="T30" s="733"/>
      <c r="U30" s="733"/>
      <c r="V30" s="54" t="s">
        <v>16</v>
      </c>
      <c r="Y30" s="688" t="s">
        <v>186</v>
      </c>
      <c r="Z30" s="689"/>
      <c r="AA30" s="729">
        <v>0</v>
      </c>
      <c r="AB30" s="730"/>
      <c r="AC30" s="730"/>
      <c r="AD30" s="730"/>
      <c r="AE30" s="730"/>
      <c r="AF30" s="54" t="s">
        <v>13</v>
      </c>
      <c r="AL30" s="706">
        <v>207.7</v>
      </c>
      <c r="AM30" s="707"/>
      <c r="AN30" s="707"/>
      <c r="AO30" s="707"/>
      <c r="AP30" s="62" t="s">
        <v>13</v>
      </c>
      <c r="AS30" s="725"/>
      <c r="AT30" s="722"/>
      <c r="AU30" s="722"/>
      <c r="AV30" s="723"/>
      <c r="AW30" s="498"/>
    </row>
    <row r="31" spans="2:49" ht="27" customHeight="1" thickTop="1" thickBot="1">
      <c r="B31" s="660" t="s">
        <v>226</v>
      </c>
      <c r="C31" s="661"/>
      <c r="D31" s="684">
        <v>100</v>
      </c>
      <c r="E31" s="684"/>
      <c r="F31" s="684"/>
      <c r="G31" s="211" t="s">
        <v>198</v>
      </c>
      <c r="H31" s="673">
        <f>+AS24</f>
        <v>207.7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2025-06-12T05:19:21Z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