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6FB3ECA4-04C5-4A84-9A85-3A92FE832628}"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1480" yWindow="735" windowWidth="21180" windowHeight="1059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8" i="94" l="1"/>
  <c r="I32" i="94"/>
  <c r="AA36" i="94"/>
  <c r="H32" i="94"/>
  <c r="H31" i="94" s="1"/>
  <c r="H26" i="94" s="1"/>
  <c r="H27" i="94" s="1"/>
  <c r="AA29" i="94"/>
  <c r="AA44" i="94"/>
  <c r="K226" i="95" s="1"/>
  <c r="K202" i="98" s="1"/>
  <c r="H38" i="94"/>
  <c r="H37" i="94" s="1"/>
  <c r="O38" i="94"/>
  <c r="O37" i="94" s="1"/>
  <c r="O19" i="94" s="1"/>
  <c r="O10" i="94" s="1"/>
  <c r="AK27" i="82"/>
  <c r="X32" i="94"/>
  <c r="X31" i="94" s="1"/>
  <c r="X26" i="94" s="1"/>
  <c r="X27" i="94" s="1"/>
  <c r="X18" i="82"/>
  <c r="O16" i="83"/>
  <c r="Y50" i="94" s="1"/>
  <c r="X21" i="83"/>
  <c r="AK27" i="83"/>
  <c r="O16" i="94"/>
  <c r="O9" i="94"/>
  <c r="O14" i="94"/>
  <c r="X21" i="78"/>
  <c r="O16" i="79"/>
  <c r="R50" i="94" s="1"/>
  <c r="X21" i="89"/>
  <c r="F12" i="83"/>
  <c r="O15"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31" i="87" s="1"/>
  <c r="O52" i="94" s="1"/>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45" i="95" l="1"/>
  <c r="K121" i="98" s="1"/>
  <c r="O55" i="94"/>
  <c r="O11" i="94"/>
  <c r="O18" i="94"/>
  <c r="O13" i="94"/>
  <c r="O17" i="94"/>
  <c r="O12" i="94"/>
  <c r="K195" i="95"/>
  <c r="K17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<sst xmlns="http://schemas.openxmlformats.org/spreadsheetml/2006/main" count="3182" uniqueCount="468">
  <si>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</si>
  <si>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</si>
  <si>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</si>
  <si>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</si>
  <si>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</si>
  <si>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</si>
  <si>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</si>
  <si>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</si>
  <si>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</si>
  <si>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</si>
  <si>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</si>
  <si>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</si>
  <si>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</si>
  <si>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</si>
  <si>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</si>
  <si>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</si>
  <si>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</si>
  <si>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</si>
  <si>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</si>
  <si>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</si>
  <si>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</si>
  <si>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</si>
  <si>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</si>
  <si>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</si>
  <si>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</si>
  <si>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</si>
  <si>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</si>
  <si>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</si>
  <si>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</si>
  <si>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</si>
  <si>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</si>
  <si>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</si>
  <si>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</si>
  <si>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</si>
  <si>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</si>
  <si>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</si>
  <si>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</si>
  <si>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</si>
  <si>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</si>
  <si>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</si>
  <si>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</si>
  <si>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</si>
  <si>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</si>
  <si>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</si>
  <si>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</si>
  <si>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</si>
  <si>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</si>
  <si>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</si>
  <si>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</si>
  <si>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</si>
  <si>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</si>
  <si>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</si>
  <si>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</si>
  <si>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</si>
  <si>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</si>
  <si>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</si>
  <si>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</si>
  <si>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</si>
  <si>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</si>
  <si>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</si>
  <si>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</si>
  <si>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</si>
  <si>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</si>
  <si>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</si>
  <si>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</si>
  <si>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</si>
  <si>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</si>
  <si>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</si>
  <si>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</si>
  <si>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</si>
  <si>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</si>
  <si>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</si>
  <si>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</si>
  <si>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</si>
  <si>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</si>
  <si>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</si>
  <si>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</si>
  <si>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</si>
  <si>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</si>
  <si>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</si>
  <si>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</si>
  <si>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</si>
  <si>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</si>
  <si>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</si>
  <si>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</si>
  <si>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</si>
  <si>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</si>
  <si>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</si>
  <si>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</si>
  <si>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</si>
  <si>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</si>
  <si>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</si>
  <si>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</si>
  <si>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</si>
  <si>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</si>
  <si>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</si>
  <si>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</si>
  <si>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</si>
  <si>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</si>
  <si>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</si>
  <si>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</si>
  <si>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</si>
  <si>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</si>
  <si>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</si>
  <si>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</si>
  <si>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</si>
  <si>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</si>
  <si>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</si>
  <si>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</si>
  <si>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</si>
  <si>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</si>
  <si>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</si>
  <si>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</si>
  <si>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</si>
  <si>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</si>
  <si>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</si>
  <si>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</si>
  <si>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</si>
  <si>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</si>
  <si>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</si>
  <si>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</si>
  <si>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</si>
  <si>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</si>
  <si>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</si>
  <si>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</si>
  <si>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</si>
  <si>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</si>
  <si>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</si>
  <si>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</si>
  <si>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</si>
  <si>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</si>
  <si>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</si>
  <si>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</si>
  <si>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</si>
  <si>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</si>
  <si>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</si>
  <si>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</si>
  <si>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</si>
  <si>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</si>
  <si>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</si>
  <si>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</si>
  <si>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</si>
  <si>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</si>
  <si>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</si>
  <si>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</si>
  <si>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</si>
  <si>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</si>
  <si>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</si>
  <si>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</si>
  <si>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</si>
  <si>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</si>
  <si>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</si>
  <si>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</si>
  <si>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</si>
  <si>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</si>
  <si>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</si>
  <si>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</si>
  <si>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</si>
  <si>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</si>
  <si>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</si>
  <si>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</si>
  <si>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</si>
  <si>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</si>
  <si>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</si>
  <si>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</si>
  <si>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</si>
  <si>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</si>
  <si>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</si>
  <si>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</si>
  <si>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</si>
  <si>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</si>
  <si>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</si>
  <si>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</si>
  <si>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</si>
  <si>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</si>
  <si>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</si>
  <si>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</si>
  <si>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</si>
  <si>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</si>
  <si>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</si>
  <si>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</si>
  <si>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</si>
  <si>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</si>
  <si>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</si>
  <si>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</si>
  <si>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</si>
  <si>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</si>
  <si>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</si>
  <si>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</si>
  <si>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</si>
  <si>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</si>
  <si>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</si>
  <si>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</si>
  <si>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</si>
  <si>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</si>
  <si>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</si>
  <si>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</si>
  <si>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</si>
  <si>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</si>
  <si>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</si>
  <si>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</si>
  <si>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</si>
  <si>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</si>
  <si>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</si>
  <si>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</si>
  <si>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</si>
  <si>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</si>
  <si>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</si>
  <si>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</si>
  <si>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</si>
  <si>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</si>
  <si>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</si>
  <si>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</si>
  <si>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</si>
  <si>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</si>
  <si>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</si>
  <si>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</si>
  <si>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</si>
  <si>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</si>
  <si>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</si>
  <si>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</si>
  <si>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</si>
  <si>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</si>
  <si>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</si>
  <si>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</si>
  <si>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</si>
  <si>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</si>
  <si>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</si>
  <si>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</si>
  <si>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</si>
  <si>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</si>
  <si>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</si>
  <si>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</si>
  <si>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</si>
  <si>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</si>
  <si>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</si>
  <si>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</si>
  <si>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</si>
  <si>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</si>
  <si>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</si>
  <si>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</si>
  <si>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</si>
  <si>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</si>
  <si>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</si>
  <si>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</si>
  <si>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</si>
  <si>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</si>
  <si>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</si>
  <si>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</si>
  <si>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</si>
  <si>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</si>
  <si>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</si>
  <si>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</si>
  <si>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</si>
  <si>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</si>
  <si>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</si>
  <si>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</si>
  <si>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</si>
  <si>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</si>
  <si>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</si>
  <si>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</si>
  <si>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</si>
  <si>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</si>
  <si>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</si>
  <si>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</si>
  <si>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</si>
  <si>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</si>
  <si>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</si>
  <si>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</si>
  <si>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</si>
  <si>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</si>
  <si>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</si>
  <si>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</si>
  <si>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</si>
  <si>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</si>
  <si>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</si>
  <si>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</si>
  <si>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</si>
  <si>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</si>
  <si>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</si>
  <si>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</si>
  <si>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</si>
  <si>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</si>
  <si>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</si>
  <si>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</si>
  <si>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</si>
  <si>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</si>
  <si>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</si>
  <si>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</si>
  <si>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</si>
  <si>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</si>
  <si>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</si>
  <si>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</si>
  <si>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</si>
  <si>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</si>
  <si>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</si>
  <si>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</si>
  <si>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</si>
  <si>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</si>
  <si>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</si>
  <si>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</si>
  <si>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</si>
  <si>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</si>
  <si>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</si>
  <si>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</si>
  <si>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</si>
  <si>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</si>
  <si>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</si>
  <si>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</si>
  <si>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</si>
  <si>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</si>
  <si>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</si>
  <si>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</si>
  <si>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</si>
  <si>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</si>
  <si>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</si>
  <si>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</si>
  <si>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</si>
  <si>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</si>
  <si>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</si>
  <si>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</si>
  <si>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</si>
  <si>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</si>
  <si>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</si>
  <si>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</si>
  <si>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</si>
  <si>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</si>
  <si>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</si>
  <si>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</si>
  <si>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</si>
  <si>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</si>
  <si>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</si>
  <si>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</si>
  <si>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</si>
  <si>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</si>
  <si>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</si>
  <si>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</si>
  <si>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</si>
  <si>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</si>
  <si>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</si>
  <si>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</si>
  <si>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</si>
  <si>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</si>
  <si>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</si>
  <si>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</si>
  <si>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</si>
  <si>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</si>
  <si>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</si>
  <si>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</si>
  <si>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</si>
  <si>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</si>
  <si>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</si>
  <si>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</si>
  <si>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</si>
  <si>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</si>
  <si>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</si>
  <si>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</si>
  <si>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</si>
  <si>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</si>
  <si>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</si>
  <si>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</si>
  <si>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</si>
  <si>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</si>
  <si>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</si>
  <si>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</si>
  <si>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</si>
  <si>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</si>
  <si>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</si>
  <si>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</si>
  <si>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</si>
  <si>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</si>
  <si>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</si>
  <si>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</si>
  <si>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</si>
  <si>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</si>
  <si>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</si>
  <si>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</si>
  <si>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</si>
  <si>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</si>
  <si>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</si>
  <si>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</si>
  <si>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</si>
  <si>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</si>
  <si>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</si>
  <si>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</si>
  <si>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</si>
  <si>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</si>
  <si>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</si>
  <si>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</si>
  <si>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</si>
  <si>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</si>
  <si>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</si>
  <si>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</si>
  <si>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</si>
  <si>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</si>
  <si>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</si>
  <si>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</si>
  <si>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</si>
  <si>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</si>
  <si>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</si>
  <si>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</si>
  <si>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</si>
  <si>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</si>
  <si>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</si>
  <si>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</si>
  <si>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</si>
  <si>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</si>
  <si>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</si>
  <si>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</si>
  <si>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</si>
  <si>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</si>
  <si>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</si>
  <si>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</si>
  <si>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</si>
  <si>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</si>
  <si>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</si>
  <si>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</si>
  <si>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</si>
  <si>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</si>
  <si>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</si>
  <si>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</si>
  <si>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</si>
  <si>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</si>
  <si>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</si>
  <si>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</si>
  <si>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</si>
  <si>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</si>
  <si>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</si>
  <si>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</si>
  <si>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</si>
  <si>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</si>
  <si>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</si>
  <si>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</si>
  <si>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</si>
  <si>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</si>
  <si>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</si>
  <si>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</si>
  <si>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</si>
  <si>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</si>
  <si>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</si>
  <si>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</si>
  <si>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</si>
  <si>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</si>
  <si>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</si>
  <si>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</si>
  <si>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</si>
  <si>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東京都渋谷区渋谷１－１６－１４　渋谷地下鉄ビル５階</t>
    <phoneticPr fontId="3"/>
  </si>
  <si>
    <t>東急リニューアル株式会社　　取締役社長　佐藤順一</t>
    <rPh sb="20" eb="22">
      <t>サトウ</t>
    </rPh>
    <rPh sb="22" eb="23">
      <t>ジュン</t>
    </rPh>
    <rPh sb="23" eb="24">
      <t>イチ</t>
    </rPh>
    <phoneticPr fontId="3"/>
  </si>
  <si>
    <t>０３－５４６６－５００１</t>
    <phoneticPr fontId="3"/>
  </si>
  <si>
    <t>東急リニューアル株式会社</t>
    <phoneticPr fontId="3"/>
  </si>
  <si>
    <t>03-5466-5001</t>
    <phoneticPr fontId="3"/>
  </si>
  <si>
    <t>建物の改修、改装、増改築に関する企画・設計・監理・施工</t>
    <phoneticPr fontId="3"/>
  </si>
  <si>
    <t>・産業廃棄物発生フロー（別表ー１）参照
・処理等工程図　　　　 　（別票ー２）参照</t>
    <phoneticPr fontId="3"/>
  </si>
  <si>
    <t>・建設副産物対策管理組織図（別表-３）
・作業所は、廃棄物責任者（作業所長又は常駐する上位の社員とする）を定め、建設副産物の発生抑制、
　再使用、再資源化及び適正処理に関する業務を行う。
・各事業部会議にて産業廃棄物処理に関し周知を図っている。
　（内容）
　　　　　　　　・適正な分別、保管について
　　　　　　　　・ルール及び社員の役割について
　　　　　　　　・関係法令の概要について</t>
    <phoneticPr fontId="3"/>
  </si>
  <si>
    <t>・産廃分別徹底と有価物の売却処理、協力業者への簡易梱包指示・養生材のリユース指示、
　既存部分の再利用と有効活用提案</t>
    <phoneticPr fontId="3"/>
  </si>
  <si>
    <t>・建設資材等の納入業者を含めた排出抑制の取組推進（納入時の荷姿、梱包材の簡略化、
　可能な限り工場加工をし、作業所での端材の発生抑制）</t>
    <phoneticPr fontId="3"/>
  </si>
  <si>
    <t>・重点分別品目の設定（金属、木くず、ダンボール、廃プラスチック類、紙くず、コンクリートガラ、
　石こうボード、塩ビ、その他のがれき、ガラス陶磁器くず）等を設定して分別している。</t>
    <phoneticPr fontId="3"/>
  </si>
  <si>
    <t>・同上</t>
    <phoneticPr fontId="3"/>
  </si>
  <si>
    <t>・当社での産業廃棄物の再生利用は行っていない。</t>
    <phoneticPr fontId="3"/>
  </si>
  <si>
    <t>・当社での産業廃棄物の再生利用を行う予定はない。</t>
    <phoneticPr fontId="3"/>
  </si>
  <si>
    <t>・これまでに自社で、中間処理を行ったことは無い。</t>
    <phoneticPr fontId="3"/>
  </si>
  <si>
    <t>・今後、自社で中間処理を行ったことは無い。</t>
    <phoneticPr fontId="3"/>
  </si>
  <si>
    <t>・これまで自社で産業廃棄物の埋め立て処分、海洋投入を行ったことは無い。</t>
    <phoneticPr fontId="3"/>
  </si>
  <si>
    <t>・今後、自社で産業廃棄物の埋め立て処分、海洋投入を行う予定はない。</t>
    <phoneticPr fontId="3"/>
  </si>
  <si>
    <t>・業者選定をする際に、過去の取引実績を確認
・複数の業者の処分料を比較
・委託する品目の処分方法や処分実績を確認
・処理業者と定期的に意見交換
・処理施設の現地確認を実施</t>
    <phoneticPr fontId="3"/>
  </si>
  <si>
    <t>・優良認定処理郷社の積極的活用　
・リサイクル率の高い業者の積極的活用
・最終処分場の現地確認の実施</t>
    <phoneticPr fontId="3"/>
  </si>
  <si>
    <t>242人</t>
    <rPh sb="3" eb="4">
      <t>ニン</t>
    </rPh>
    <phoneticPr fontId="3"/>
  </si>
  <si>
    <t>令和    ７年   ６ 月   １２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</si>
</sst>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27" zoomScale="115" zoomScaleNormal="115" zoomScaleSheetLayoutView="115" workbookViewId="0">
      <selection activeCell="W34" sqref="W34"/>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467</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41</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446</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447</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448</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2974</v>
      </c>
      <c r="Q49" s="754"/>
      <c r="R49" s="754"/>
      <c r="S49" s="754"/>
      <c r="T49" s="754"/>
      <c r="U49" s="755"/>
    </row>
    <row r="50" spans="3:54" ht="26.25" customHeight="1" x14ac:dyDescent="0.15">
      <c r="C50" s="726" t="s">
        <v>11</v>
      </c>
      <c r="D50" s="727"/>
      <c r="E50" s="728"/>
      <c r="F50" s="737" t="s">
        <v>446</v>
      </c>
      <c r="G50" s="738"/>
      <c r="H50" s="738"/>
      <c r="I50" s="738"/>
      <c r="J50" s="738"/>
      <c r="K50" s="738"/>
      <c r="L50" s="738"/>
      <c r="M50" s="738"/>
      <c r="N50" s="592" t="s">
        <v>172</v>
      </c>
      <c r="O50" s="595"/>
      <c r="P50" s="596"/>
      <c r="Q50" s="741" t="s">
        <v>450</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119</v>
      </c>
      <c r="G54" s="649"/>
      <c r="H54" s="649"/>
      <c r="I54" s="649"/>
      <c r="J54" s="649"/>
      <c r="K54" s="649"/>
      <c r="L54" s="38" t="s">
        <v>48</v>
      </c>
      <c r="M54" s="38"/>
      <c r="N54" s="655" t="s">
        <v>451</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v>0</v>
      </c>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2547</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v>0</v>
      </c>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v>0</v>
      </c>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t="s">
        <v>466</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452</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453</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9</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1250.2</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454</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9</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1066.7</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455</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456</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457</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t="s">
        <v>458</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t="s">
        <v>459</v>
      </c>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t="s">
        <v>460</v>
      </c>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t="s">
        <v>461</v>
      </c>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t="s">
        <v>462</v>
      </c>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t="s">
        <v>463</v>
      </c>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1250.2</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1250.2</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1250.2</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t="s">
        <v>464</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1066.7</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1066.7</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1066.7</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t="s">
        <v>465</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G16" workbookViewId="0">
      <selection activeCell="Z39" sqref="Z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0.1</v>
      </c>
      <c r="G30" s="875"/>
      <c r="H30" s="234" t="s">
        <v>198</v>
      </c>
      <c r="L30" s="872"/>
      <c r="O30" s="71"/>
      <c r="Q30" s="862">
        <f>+ROUND(Z28,1)+ROUND(Z29,1)+ROUND(Z30,1)</f>
        <v>0.1</v>
      </c>
      <c r="R30" s="863"/>
      <c r="S30" s="863"/>
      <c r="T30" s="863"/>
      <c r="U30" s="59" t="s">
        <v>16</v>
      </c>
      <c r="X30" s="860" t="s">
        <v>186</v>
      </c>
      <c r="Y30" s="861"/>
      <c r="Z30" s="853">
        <v>0</v>
      </c>
      <c r="AA30" s="854"/>
      <c r="AB30" s="854"/>
      <c r="AC30" s="854"/>
      <c r="AD30" s="854"/>
      <c r="AE30" s="59" t="s">
        <v>13</v>
      </c>
      <c r="AK30" s="814">
        <v>0.1</v>
      </c>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H10" workbookViewId="0">
      <selection activeCell="AG22" sqref="AG2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N21" workbookViewId="0">
      <selection activeCell="AW30" sqref="AW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I22" workbookViewId="0">
      <selection activeCell="AW28" sqref="AW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H21" workbookViewId="0">
      <selection activeCell="AV29" sqref="AV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250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296.3</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250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250</v>
      </c>
      <c r="P27" s="863"/>
      <c r="Q27" s="863"/>
      <c r="R27" s="863"/>
      <c r="S27" s="59" t="s">
        <v>38</v>
      </c>
      <c r="T27" s="80"/>
      <c r="U27" s="80"/>
      <c r="X27" s="78" t="s">
        <v>39</v>
      </c>
      <c r="Y27" s="81"/>
      <c r="AG27" s="68"/>
      <c r="AH27" s="68"/>
      <c r="AI27" s="68"/>
      <c r="AJ27" s="68"/>
      <c r="AK27" s="905">
        <f>+AG18+O27</f>
        <v>250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296.3</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296.3</v>
      </c>
      <c r="G30" s="875"/>
      <c r="H30" s="234" t="s">
        <v>198</v>
      </c>
      <c r="L30" s="872"/>
      <c r="O30" s="71"/>
      <c r="Q30" s="862">
        <f>+ROUND(Z28,1)+ROUND(Z29,1)+ROUND(Z30,1)</f>
        <v>250</v>
      </c>
      <c r="R30" s="863"/>
      <c r="S30" s="863"/>
      <c r="T30" s="863"/>
      <c r="U30" s="59" t="s">
        <v>16</v>
      </c>
      <c r="X30" s="860" t="s">
        <v>186</v>
      </c>
      <c r="Y30" s="861"/>
      <c r="Z30" s="853">
        <v>0</v>
      </c>
      <c r="AA30" s="854"/>
      <c r="AB30" s="854"/>
      <c r="AC30" s="854"/>
      <c r="AD30" s="854"/>
      <c r="AE30" s="59" t="s">
        <v>13</v>
      </c>
      <c r="AK30" s="814">
        <v>250</v>
      </c>
      <c r="AL30" s="815"/>
      <c r="AM30" s="815"/>
      <c r="AN30" s="815"/>
      <c r="AO30" s="67" t="s">
        <v>13</v>
      </c>
      <c r="AR30" s="921"/>
      <c r="AS30" s="918"/>
      <c r="AT30" s="918"/>
      <c r="AU30" s="919"/>
    </row>
    <row r="31" spans="2:48" ht="27" customHeight="1" thickTop="1" thickBot="1" x14ac:dyDescent="0.2">
      <c r="B31" s="888" t="s">
        <v>375</v>
      </c>
      <c r="C31" s="839"/>
      <c r="D31" s="839"/>
      <c r="E31" s="840"/>
      <c r="F31" s="874">
        <v>296.3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1" workbookViewId="0">
      <selection activeCell="AQ38" sqref="AQ3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170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194.6</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170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170</v>
      </c>
      <c r="P27" s="863"/>
      <c r="Q27" s="863"/>
      <c r="R27" s="863"/>
      <c r="S27" s="59" t="s">
        <v>38</v>
      </c>
      <c r="T27" s="80"/>
      <c r="U27" s="80"/>
      <c r="X27" s="78" t="s">
        <v>39</v>
      </c>
      <c r="Y27" s="81"/>
      <c r="AG27" s="68"/>
      <c r="AH27" s="68"/>
      <c r="AI27" s="68"/>
      <c r="AJ27" s="68"/>
      <c r="AK27" s="905">
        <f>+AG18+O27</f>
        <v>170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170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194.6</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194.6</v>
      </c>
      <c r="G30" s="875"/>
      <c r="H30" s="234" t="s">
        <v>198</v>
      </c>
      <c r="L30" s="872"/>
      <c r="O30" s="71"/>
      <c r="Q30" s="862">
        <f>+ROUND(Z28,1)+ROUND(Z29,1)+ROUND(Z30,1)</f>
        <v>170</v>
      </c>
      <c r="R30" s="863"/>
      <c r="S30" s="863"/>
      <c r="T30" s="863"/>
      <c r="U30" s="59" t="s">
        <v>16</v>
      </c>
      <c r="X30" s="860" t="s">
        <v>186</v>
      </c>
      <c r="Y30" s="861"/>
      <c r="Z30" s="853">
        <v>0</v>
      </c>
      <c r="AA30" s="854"/>
      <c r="AB30" s="854"/>
      <c r="AC30" s="854"/>
      <c r="AD30" s="854"/>
      <c r="AE30" s="59" t="s">
        <v>13</v>
      </c>
      <c r="AK30" s="814">
        <v>170</v>
      </c>
      <c r="AL30" s="815"/>
      <c r="AM30" s="815"/>
      <c r="AN30" s="815"/>
      <c r="AO30" s="67" t="s">
        <v>13</v>
      </c>
      <c r="AR30" s="921"/>
      <c r="AS30" s="918"/>
      <c r="AT30" s="918"/>
      <c r="AU30" s="919"/>
    </row>
    <row r="31" spans="2:48" ht="27" customHeight="1" thickTop="1" thickBot="1" x14ac:dyDescent="0.2">
      <c r="B31" s="888" t="s">
        <v>375</v>
      </c>
      <c r="C31" s="839"/>
      <c r="D31" s="839"/>
      <c r="E31" s="840"/>
      <c r="F31" s="874">
        <v>194.6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9" workbookViewId="0">
      <selection activeCell="AU35" sqref="AU35"/>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3" workbookViewId="0">
      <selection activeCell="AU37" sqref="AU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350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374.9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350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350</v>
      </c>
      <c r="P27" s="863"/>
      <c r="Q27" s="863"/>
      <c r="R27" s="863"/>
      <c r="S27" s="59" t="s">
        <v>38</v>
      </c>
      <c r="T27" s="80"/>
      <c r="U27" s="80"/>
      <c r="X27" s="78" t="s">
        <v>39</v>
      </c>
      <c r="Y27" s="81"/>
      <c r="AG27" s="68"/>
      <c r="AH27" s="68"/>
      <c r="AI27" s="68"/>
      <c r="AJ27" s="68"/>
      <c r="AK27" s="905">
        <f>+AG18+O27</f>
        <v>350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350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374.9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374.9</v>
      </c>
      <c r="G30" s="875"/>
      <c r="H30" s="234" t="s">
        <v>198</v>
      </c>
      <c r="L30" s="872"/>
      <c r="O30" s="71"/>
      <c r="Q30" s="862">
        <f>+ROUND(Z28,1)+ROUND(Z29,1)+ROUND(Z30,1)</f>
        <v>350</v>
      </c>
      <c r="R30" s="863"/>
      <c r="S30" s="863"/>
      <c r="T30" s="863"/>
      <c r="U30" s="59" t="s">
        <v>16</v>
      </c>
      <c r="X30" s="860" t="s">
        <v>186</v>
      </c>
      <c r="Y30" s="861"/>
      <c r="Z30" s="853">
        <v>0</v>
      </c>
      <c r="AA30" s="854"/>
      <c r="AB30" s="854"/>
      <c r="AC30" s="854"/>
      <c r="AD30" s="854"/>
      <c r="AE30" s="59" t="s">
        <v>13</v>
      </c>
      <c r="AK30" s="814">
        <v>350</v>
      </c>
      <c r="AL30" s="815"/>
      <c r="AM30" s="815"/>
      <c r="AN30" s="815"/>
      <c r="AO30" s="67" t="s">
        <v>13</v>
      </c>
      <c r="AR30" s="921"/>
      <c r="AS30" s="918"/>
      <c r="AT30" s="918"/>
      <c r="AU30" s="919"/>
    </row>
    <row r="31" spans="2:48" ht="27" customHeight="1" thickTop="1" thickBot="1" x14ac:dyDescent="0.2">
      <c r="B31" s="888" t="s">
        <v>375</v>
      </c>
      <c r="C31" s="839"/>
      <c r="D31" s="839"/>
      <c r="E31" s="840"/>
      <c r="F31" s="874">
        <v>374.9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opLeftCell="A19" workbookViewId="0">
      <selection activeCell="AL21" sqref="AL2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topLeftCell="B21" workbookViewId="0">
      <selection activeCell="AS10" sqref="AS1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2" zoomScaleNormal="100" workbookViewId="0">
      <selection activeCell="AE23" sqref="AE2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東急リニューアル株式会社</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v>0</v>
      </c>
      <c r="P12" s="827"/>
      <c r="Q12" s="827"/>
      <c r="R12" s="827"/>
      <c r="S12" s="67" t="s">
        <v>22</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v>0</v>
      </c>
      <c r="G15" s="821"/>
      <c r="H15" s="59" t="s">
        <v>313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21" workbookViewId="0">
      <selection activeCell="AS32" sqref="AS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8" workbookViewId="0">
      <selection activeCell="AS33" sqref="AS3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8</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8.1999999999999993</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8</v>
      </c>
      <c r="P27" s="863"/>
      <c r="Q27" s="863"/>
      <c r="R27" s="863"/>
      <c r="S27" s="59" t="s">
        <v>38</v>
      </c>
      <c r="T27" s="80"/>
      <c r="U27" s="80"/>
      <c r="X27" s="78" t="s">
        <v>39</v>
      </c>
      <c r="Y27" s="81"/>
      <c r="AG27" s="68"/>
      <c r="AH27" s="68"/>
      <c r="AI27" s="68"/>
      <c r="AJ27" s="68"/>
      <c r="AK27" s="905">
        <f>+AG18+O27</f>
        <v>8</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8.1999999999999993</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8.1999999999999993</v>
      </c>
      <c r="G30" s="875"/>
      <c r="H30" s="234" t="s">
        <v>198</v>
      </c>
      <c r="L30" s="872"/>
      <c r="O30" s="71"/>
      <c r="Q30" s="862">
        <f>+ROUND(Z28,1)+ROUND(Z29,1)+ROUND(Z30,1)</f>
        <v>8</v>
      </c>
      <c r="R30" s="863"/>
      <c r="S30" s="863"/>
      <c r="T30" s="863"/>
      <c r="U30" s="59" t="s">
        <v>16</v>
      </c>
      <c r="X30" s="860" t="s">
        <v>186</v>
      </c>
      <c r="Y30" s="861"/>
      <c r="Z30" s="853">
        <v>0</v>
      </c>
      <c r="AA30" s="854"/>
      <c r="AB30" s="854"/>
      <c r="AC30" s="854"/>
      <c r="AD30" s="854"/>
      <c r="AE30" s="59" t="s">
        <v>13</v>
      </c>
      <c r="AK30" s="814">
        <v>8</v>
      </c>
      <c r="AL30" s="815"/>
      <c r="AM30" s="815"/>
      <c r="AN30" s="815"/>
      <c r="AO30" s="67" t="s">
        <v>13</v>
      </c>
      <c r="AR30" s="921"/>
      <c r="AS30" s="918"/>
      <c r="AT30" s="918"/>
      <c r="AU30" s="919"/>
    </row>
    <row r="31" spans="2:48" ht="27" customHeight="1" thickTop="1" thickBot="1" x14ac:dyDescent="0.2">
      <c r="B31" s="888" t="s">
        <v>375</v>
      </c>
      <c r="C31" s="839"/>
      <c r="D31" s="839"/>
      <c r="E31" s="840"/>
      <c r="F31" s="874">
        <v>8.1999999999999993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F2" zoomScale="80" zoomScaleNormal="80" workbookViewId="0">
      <selection activeCell="T19" sqref="T19"/>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東急リニューアル株式会社</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0</v>
      </c>
      <c r="I9" s="507">
        <f>IF(OR(ｳ.廃油!F24&gt;0,ｳ.廃油!F24&lt;0),ｳ.廃油!F24,IF(I$19&gt;0,"0",0))</f>
        <v>0.2</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159.69999999999999</v>
      </c>
      <c r="M9" s="507">
        <f>IF(OR(ｷ.紙くず!F24&gt;0,ｷ.紙くず!F24&lt;0),ｷ.紙くず!F24,IF(M$19&gt;0,"0",0))</f>
        <v>8.5</v>
      </c>
      <c r="N9" s="507">
        <f>IF(OR(ｸ.木くず!F24&gt;0,ｸ.木くず!F24&lt;0),ｸ.木くず!F24,IF(N$19&gt;0,"0",0))</f>
        <v>207.7</v>
      </c>
      <c r="O9" s="507">
        <f>IF(OR(ｹ.繊維くず!F24&gt;0,ｹ.繊維くず!F24&lt;0),ｹ.繊維くず!F24,IF(O$19&gt;0,"0",0))</f>
        <v>0.1</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296.3</v>
      </c>
      <c r="T9" s="507">
        <f>IF(OR(ｾ.ｶﾞﾗｽ･ｺﾝｸﾘ･陶磁器くず!F24&gt;0,ｾ.ｶﾞﾗｽ･ｺﾝｸﾘ･陶磁器くず!F24&lt;0),ｾ.ｶﾞﾗｽ･ｺﾝｸﾘ･陶磁器くず!F24,IF(T$19&gt;0,"0",0))</f>
        <v>194.6</v>
      </c>
      <c r="U9" s="507">
        <f>IF(OR(ｿ.鉱さい!F24&gt;0,ｿ.鉱さい!F24&lt;0),ｿ.鉱さい!F24,IF(U$19&gt;0,"0",0))</f>
        <v>0</v>
      </c>
      <c r="V9" s="507">
        <f>IF(OR(ﾀ.がれき類!F24&gt;0,ﾀ.がれき類!F24&lt;0),ﾀ.がれき類!F24,IF(V$19&gt;0,"0",0))</f>
        <v>374.9</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8.1999999999999993</v>
      </c>
      <c r="AA9" s="509">
        <f>IF(SUM(G9:Z9)&gt;0,SUM(G9:Z9),IF(AA$19&gt;0,"0",0))</f>
        <v>1250.2</v>
      </c>
    </row>
    <row r="10" spans="2:27" ht="24" customHeight="1" x14ac:dyDescent="0.15">
      <c r="B10" s="188" t="s">
        <v>393</v>
      </c>
      <c r="C10" s="973" t="s">
        <v>294</v>
      </c>
      <c r="D10" s="973"/>
      <c r="E10" s="973"/>
      <c r="F10" s="974"/>
      <c r="G10" s="510">
        <f>IF(OR(ｱ.燃え殻!F25&gt;0,ｱ.燃え殻!F25&lt;0),ｱ.燃え殻!F25,IF(G$19&gt;0,"0",0))</f>
        <v>0</v>
      </c>
      <c r="H10" s="510">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0</v>
      </c>
      <c r="I14" s="513">
        <f>IF(OR(ｳ.廃油!F29&gt;0,ｳ.廃油!F29&lt;0),ｳ.廃油!F29,IF(I$19&gt;0,"0",0))</f>
        <v>0.2</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159.69999999999999</v>
      </c>
      <c r="M14" s="513">
        <f>IF(OR(ｷ.紙くず!F29&gt;0,ｷ.紙くず!F29&lt;0),ｷ.紙くず!F29,IF(M$19&gt;0,"0",0))</f>
        <v>8.5</v>
      </c>
      <c r="N14" s="513">
        <f>IF(OR(ｸ.木くず!F29&gt;0,ｸ.木くず!F29&lt;0),ｸ.木くず!F29,IF(N$19&gt;0,"0",0))</f>
        <v>207.7</v>
      </c>
      <c r="O14" s="513">
        <f>IF(OR(ｹ.繊維くず!F29&gt;0,ｹ.繊維くず!F29&lt;0),ｹ.繊維くず!F29,IF(O$19&gt;0,"0",0))</f>
        <v>0.1</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296.3</v>
      </c>
      <c r="T14" s="513">
        <f>IF(OR(ｾ.ｶﾞﾗｽ･ｺﾝｸﾘ･陶磁器くず!F29&gt;0,ｾ.ｶﾞﾗｽ･ｺﾝｸﾘ･陶磁器くず!F29&lt;0),ｾ.ｶﾞﾗｽ･ｺﾝｸﾘ･陶磁器くず!F29,IF(T$19&gt;0,"0",0))</f>
        <v>194.6</v>
      </c>
      <c r="U14" s="513">
        <f>IF(OR(ｿ.鉱さい!F29&gt;0,ｿ.鉱さい!F29&lt;0),ｿ.鉱さい!F29,IF(U$19&gt;0,"0",0))</f>
        <v>0</v>
      </c>
      <c r="V14" s="513">
        <f>IF(OR(ﾀ.がれき類!F29&gt;0,ﾀ.がれき類!F29&lt;0),ﾀ.がれき類!F29,IF(V$19&gt;0,"0",0))</f>
        <v>374.9</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8.1999999999999993</v>
      </c>
      <c r="AA14" s="515">
        <f t="shared" si="0"/>
        <v>1250.2</v>
      </c>
    </row>
    <row r="15" spans="2:27" ht="24" customHeight="1" x14ac:dyDescent="0.15">
      <c r="B15" s="188" t="s">
        <v>228</v>
      </c>
      <c r="C15" s="945" t="s">
        <v>299</v>
      </c>
      <c r="D15" s="945"/>
      <c r="E15" s="945"/>
      <c r="F15" s="946"/>
      <c r="G15" s="513">
        <f>IF(OR(ｱ.燃え殻!F30&gt;0,ｱ.燃え殻!F30&lt;0),ｱ.燃え殻!F30,IF(G$19&gt;0,"0",0))</f>
        <v>0</v>
      </c>
      <c r="H15" s="513">
        <f>IF(OR(ｲ.汚泥!F30&gt;0,ｲ.汚泥!F30&lt;0),ｲ.汚泥!F30,IF(H$19&gt;0,"0",0))</f>
        <v>0</v>
      </c>
      <c r="I15" s="513">
        <f>IF(OR(ｳ.廃油!F30&gt;0,ｳ.廃油!F30&lt;0),ｳ.廃油!F30,IF(I$19&gt;0,"0",0))</f>
        <v>0.2</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159.69999999999999</v>
      </c>
      <c r="M15" s="513">
        <f>IF(OR(ｷ.紙くず!F30&gt;0,ｷ.紙くず!F30&lt;0),ｷ.紙くず!F30,IF(M$19&gt;0,"0",0))</f>
        <v>8.5</v>
      </c>
      <c r="N15" s="513">
        <f>IF(OR(ｸ.木くず!F30&gt;0,ｸ.木くず!F30&lt;0),ｸ.木くず!F30,IF(N$19&gt;0,"0",0))</f>
        <v>207.7</v>
      </c>
      <c r="O15" s="513">
        <f>IF(OR(ｹ.繊維くず!F30&gt;0,ｹ.繊維くず!F30&lt;0),ｹ.繊維くず!F30,IF(O$19&gt;0,"0",0))</f>
        <v>0.1</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296.3</v>
      </c>
      <c r="T15" s="513">
        <f>IF(OR(ｾ.ｶﾞﾗｽ･ｺﾝｸﾘ･陶磁器くず!F30&gt;0,ｾ.ｶﾞﾗｽ･ｺﾝｸﾘ･陶磁器くず!F30&lt;0),ｾ.ｶﾞﾗｽ･ｺﾝｸﾘ･陶磁器くず!F30,IF(T$19&gt;0,"0",0))</f>
        <v>194.6</v>
      </c>
      <c r="U15" s="513">
        <f>IF(OR(ｿ.鉱さい!F30&gt;0,ｿ.鉱さい!F30&lt;0),ｿ.鉱さい!F30,IF(U$19&gt;0,"0",0))</f>
        <v>0</v>
      </c>
      <c r="V15" s="513">
        <f>IF(OR(ﾀ.がれき類!F30&gt;0,ﾀ.がれき類!F30&lt;0),ﾀ.がれき類!F30,IF(V$19&gt;0,"0",0))</f>
        <v>374.9</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8.1999999999999993</v>
      </c>
      <c r="AA15" s="515">
        <f t="shared" si="0"/>
        <v>1250.2</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0</v>
      </c>
      <c r="I16" s="513">
        <f>IF(OR(ｳ.廃油!F31&gt;0,ｳ.廃油!F31&lt;0),ｳ.廃油!F31,IF(I$19&gt;0,"0",0))</f>
        <v>0.2</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159.69999999999999</v>
      </c>
      <c r="M16" s="513">
        <f>IF(OR(ｷ.紙くず!F31&gt;0,ｷ.紙くず!F31&lt;0),ｷ.紙くず!F31,IF(M$19&gt;0,"0",0))</f>
        <v>8.5</v>
      </c>
      <c r="N16" s="513">
        <f>IF(OR(ｸ.木くず!F31&gt;0,ｸ.木くず!F31&lt;0),ｸ.木くず!F31,IF(N$19&gt;0,"0",0))</f>
        <v>207.7</v>
      </c>
      <c r="O16" s="513">
        <f>IF(OR(ｹ.繊維くず!F31&gt;0,ｹ.繊維くず!F31&lt;0),ｹ.繊維くず!F31,IF(O$19&gt;0,"0",0))</f>
        <v>0.1</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296.3</v>
      </c>
      <c r="T16" s="513">
        <f>IF(OR(ｾ.ｶﾞﾗｽ･ｺﾝｸﾘ･陶磁器くず!F31&gt;0,ｾ.ｶﾞﾗｽ･ｺﾝｸﾘ･陶磁器くず!F31&lt;0),ｾ.ｶﾞﾗｽ･ｺﾝｸﾘ･陶磁器くず!F31,IF(T$19&gt;0,"0",0))</f>
        <v>194.6</v>
      </c>
      <c r="U16" s="513">
        <f>IF(OR(ｿ.鉱さい!F31&gt;0,ｿ.鉱さい!F31&lt;0),ｿ.鉱さい!F31,IF(U$19&gt;0,"0",0))</f>
        <v>0</v>
      </c>
      <c r="V16" s="513">
        <f>IF(OR(ﾀ.がれき類!F31&gt;0,ﾀ.がれき類!F31&lt;0),ﾀ.がれき類!F31,IF(V$19&gt;0,"0",0))</f>
        <v>374.9</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8.1999999999999993</v>
      </c>
      <c r="AA16" s="515">
        <f t="shared" si="0"/>
        <v>1250.2</v>
      </c>
    </row>
    <row r="17" spans="2:27" ht="24" customHeight="1" x14ac:dyDescent="0.15">
      <c r="B17" s="188"/>
      <c r="C17" s="945" t="s">
        <v>408</v>
      </c>
      <c r="D17" s="945"/>
      <c r="E17" s="945"/>
      <c r="F17" s="946"/>
      <c r="G17" s="513">
        <f>IF(OR(ｱ.燃え殻!F32&gt;0,ｱ.燃え殻!F32&lt;0),ｱ.燃え殻!F32,IF(G$19&gt;0,"0",0))</f>
        <v>0</v>
      </c>
      <c r="H17" s="513">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0</v>
      </c>
      <c r="I19" s="519">
        <f t="shared" si="1"/>
        <v>0.1</v>
      </c>
      <c r="J19" s="519">
        <f t="shared" si="1"/>
        <v>0</v>
      </c>
      <c r="K19" s="519">
        <f t="shared" si="1"/>
        <v>0</v>
      </c>
      <c r="L19" s="519">
        <f t="shared" si="1"/>
        <v>130</v>
      </c>
      <c r="M19" s="519">
        <f t="shared" si="1"/>
        <v>8.5</v>
      </c>
      <c r="N19" s="519">
        <f t="shared" si="1"/>
        <v>150</v>
      </c>
      <c r="O19" s="519">
        <f t="shared" si="1"/>
        <v>0.1</v>
      </c>
      <c r="P19" s="519">
        <f t="shared" si="1"/>
        <v>0</v>
      </c>
      <c r="Q19" s="519">
        <f t="shared" si="1"/>
        <v>0</v>
      </c>
      <c r="R19" s="519">
        <f t="shared" si="1"/>
        <v>0</v>
      </c>
      <c r="S19" s="519">
        <f t="shared" si="1"/>
        <v>250</v>
      </c>
      <c r="T19" s="519">
        <f t="shared" si="1"/>
        <v>170</v>
      </c>
      <c r="U19" s="519">
        <f t="shared" si="1"/>
        <v>0</v>
      </c>
      <c r="V19" s="519">
        <f t="shared" si="1"/>
        <v>350</v>
      </c>
      <c r="W19" s="519">
        <f t="shared" si="1"/>
        <v>0</v>
      </c>
      <c r="X19" s="519">
        <f t="shared" si="1"/>
        <v>0</v>
      </c>
      <c r="Y19" s="519">
        <f t="shared" si="1"/>
        <v>0</v>
      </c>
      <c r="Z19" s="520">
        <f t="shared" si="1"/>
        <v>8</v>
      </c>
      <c r="AA19" s="521">
        <f t="shared" ref="AA19:AA25" si="2">SUM(G19:Z19)</f>
        <v>1066.7</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0</v>
      </c>
      <c r="I37" s="554">
        <f t="shared" si="8"/>
        <v>0.1</v>
      </c>
      <c r="J37" s="554">
        <f t="shared" si="8"/>
        <v>0</v>
      </c>
      <c r="K37" s="554">
        <f t="shared" si="8"/>
        <v>0</v>
      </c>
      <c r="L37" s="554">
        <f t="shared" si="8"/>
        <v>130</v>
      </c>
      <c r="M37" s="554">
        <f t="shared" si="8"/>
        <v>8.5</v>
      </c>
      <c r="N37" s="554">
        <f t="shared" si="8"/>
        <v>150</v>
      </c>
      <c r="O37" s="554">
        <f t="shared" si="8"/>
        <v>0.1</v>
      </c>
      <c r="P37" s="554">
        <f t="shared" si="8"/>
        <v>0</v>
      </c>
      <c r="Q37" s="554">
        <f t="shared" si="8"/>
        <v>0</v>
      </c>
      <c r="R37" s="554">
        <f t="shared" si="8"/>
        <v>0</v>
      </c>
      <c r="S37" s="554">
        <f t="shared" si="8"/>
        <v>250</v>
      </c>
      <c r="T37" s="554">
        <f t="shared" si="8"/>
        <v>170</v>
      </c>
      <c r="U37" s="554">
        <f t="shared" si="8"/>
        <v>0</v>
      </c>
      <c r="V37" s="554">
        <f t="shared" si="8"/>
        <v>350</v>
      </c>
      <c r="W37" s="554">
        <f t="shared" si="8"/>
        <v>0</v>
      </c>
      <c r="X37" s="554">
        <f t="shared" si="8"/>
        <v>0</v>
      </c>
      <c r="Y37" s="554">
        <f t="shared" si="8"/>
        <v>0</v>
      </c>
      <c r="Z37" s="555">
        <f t="shared" si="8"/>
        <v>8</v>
      </c>
      <c r="AA37" s="556">
        <f t="shared" si="4"/>
        <v>1066.7</v>
      </c>
    </row>
    <row r="38" spans="2:27" ht="24" customHeight="1" x14ac:dyDescent="0.15">
      <c r="B38" s="186"/>
      <c r="C38" s="939"/>
      <c r="D38" s="247"/>
      <c r="E38" s="245" t="s">
        <v>319</v>
      </c>
      <c r="F38" s="585"/>
      <c r="G38" s="545">
        <f t="shared" ref="G38:Z38" si="9">SUM(G39:G41)</f>
        <v>0</v>
      </c>
      <c r="H38" s="545">
        <f t="shared" si="9"/>
        <v>0</v>
      </c>
      <c r="I38" s="545">
        <f t="shared" si="9"/>
        <v>0.1</v>
      </c>
      <c r="J38" s="545">
        <f t="shared" si="9"/>
        <v>0</v>
      </c>
      <c r="K38" s="545">
        <f t="shared" si="9"/>
        <v>0</v>
      </c>
      <c r="L38" s="545">
        <f t="shared" si="9"/>
        <v>130</v>
      </c>
      <c r="M38" s="545">
        <f t="shared" si="9"/>
        <v>8.5</v>
      </c>
      <c r="N38" s="545">
        <f t="shared" si="9"/>
        <v>150</v>
      </c>
      <c r="O38" s="545">
        <f t="shared" si="9"/>
        <v>0.1</v>
      </c>
      <c r="P38" s="545">
        <f t="shared" si="9"/>
        <v>0</v>
      </c>
      <c r="Q38" s="545">
        <f t="shared" si="9"/>
        <v>0</v>
      </c>
      <c r="R38" s="545">
        <f t="shared" si="9"/>
        <v>0</v>
      </c>
      <c r="S38" s="545">
        <f t="shared" si="9"/>
        <v>250</v>
      </c>
      <c r="T38" s="545">
        <f t="shared" si="9"/>
        <v>170</v>
      </c>
      <c r="U38" s="545">
        <f t="shared" si="9"/>
        <v>0</v>
      </c>
      <c r="V38" s="545">
        <f t="shared" si="9"/>
        <v>350</v>
      </c>
      <c r="W38" s="545">
        <f t="shared" si="9"/>
        <v>0</v>
      </c>
      <c r="X38" s="545">
        <f t="shared" si="9"/>
        <v>0</v>
      </c>
      <c r="Y38" s="545">
        <f t="shared" si="9"/>
        <v>0</v>
      </c>
      <c r="Z38" s="546">
        <f t="shared" si="9"/>
        <v>8</v>
      </c>
      <c r="AA38" s="547">
        <f t="shared" si="4"/>
        <v>1066.7</v>
      </c>
    </row>
    <row r="39" spans="2:27" ht="24" customHeight="1" x14ac:dyDescent="0.15">
      <c r="B39" s="186"/>
      <c r="C39" s="939"/>
      <c r="D39" s="248"/>
      <c r="E39" s="243"/>
      <c r="F39" s="241" t="s">
        <v>233</v>
      </c>
      <c r="G39" s="548">
        <f>+ｱ.燃え殻!$Z$28</f>
        <v>0</v>
      </c>
      <c r="H39" s="548">
        <f>+ｲ.汚泥!$Z$28</f>
        <v>0</v>
      </c>
      <c r="I39" s="548">
        <f>+ｳ.廃油!$Z$28</f>
        <v>0.1</v>
      </c>
      <c r="J39" s="548">
        <f>+ｴ.廃酸!$Z$28</f>
        <v>0</v>
      </c>
      <c r="K39" s="548">
        <f>+ｵ.廃ｱﾙｶﾘ!$Z$28</f>
        <v>0</v>
      </c>
      <c r="L39" s="548">
        <f>+ｶ.廃ﾌﾟﾗ類!$Z$28</f>
        <v>130</v>
      </c>
      <c r="M39" s="548">
        <f>+ｷ.紙くず!$Z$28</f>
        <v>8.5</v>
      </c>
      <c r="N39" s="548">
        <f>+ｸ.木くず!$Z$28</f>
        <v>150</v>
      </c>
      <c r="O39" s="548">
        <f>+ｹ.繊維くず!$Z$28</f>
        <v>0.1</v>
      </c>
      <c r="P39" s="548">
        <f>+ｺ.動植物性残さ!$Z$28</f>
        <v>0</v>
      </c>
      <c r="Q39" s="548">
        <f>+ｻ.動物系固形不要物!$Z$28</f>
        <v>0</v>
      </c>
      <c r="R39" s="548">
        <f>+ｼ.ｺﾞﾑくず!$Z$28</f>
        <v>0</v>
      </c>
      <c r="S39" s="548">
        <f>+ｽ.金属くず!$Z$28</f>
        <v>250</v>
      </c>
      <c r="T39" s="548">
        <f>+ｾ.ｶﾞﾗｽ･ｺﾝｸﾘ･陶磁器くず!$Z$28</f>
        <v>170</v>
      </c>
      <c r="U39" s="548">
        <f>+ｿ.鉱さい!$Z$28</f>
        <v>0</v>
      </c>
      <c r="V39" s="548">
        <f>+ﾀ.がれき類!$Z$28</f>
        <v>350</v>
      </c>
      <c r="W39" s="548">
        <f>+ﾁ.動物のふん尿!$Z$28</f>
        <v>0</v>
      </c>
      <c r="X39" s="548">
        <f>+ﾂ.動物の死体!$Z$28</f>
        <v>0</v>
      </c>
      <c r="Y39" s="548">
        <f>+ﾃ.ばいじん!$Z$28</f>
        <v>0</v>
      </c>
      <c r="Z39" s="549">
        <f>+ﾄ.混合廃棄物その他!$Z$28</f>
        <v>8</v>
      </c>
      <c r="AA39" s="550">
        <f t="shared" si="4"/>
        <v>1066.7</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0</v>
      </c>
      <c r="I43" s="557">
        <f>+ｳ.廃油!$AK$27</f>
        <v>0.1</v>
      </c>
      <c r="J43" s="557">
        <f>+ｴ.廃酸!$AK$27</f>
        <v>0</v>
      </c>
      <c r="K43" s="557">
        <f>+ｵ.廃ｱﾙｶﾘ!$AK$27</f>
        <v>0</v>
      </c>
      <c r="L43" s="557">
        <f>+ｶ.廃ﾌﾟﾗ類!$AK$27</f>
        <v>130</v>
      </c>
      <c r="M43" s="557">
        <f>+ｷ.紙くず!$AK$27</f>
        <v>8.5</v>
      </c>
      <c r="N43" s="557">
        <f>+ｸ.木くず!$AK$27</f>
        <v>150</v>
      </c>
      <c r="O43" s="557">
        <f>+ｹ.繊維くず!$AK$27</f>
        <v>0.1</v>
      </c>
      <c r="P43" s="557">
        <f>+ｺ.動植物性残さ!$AK$27</f>
        <v>0</v>
      </c>
      <c r="Q43" s="557">
        <f>+ｻ.動物系固形不要物!$AK$27</f>
        <v>0</v>
      </c>
      <c r="R43" s="557">
        <f>+ｼ.ｺﾞﾑくず!$AK$27</f>
        <v>0</v>
      </c>
      <c r="S43" s="557">
        <f>+ｽ.金属くず!$AK$27</f>
        <v>250</v>
      </c>
      <c r="T43" s="557">
        <f>+ｾ.ｶﾞﾗｽ･ｺﾝｸﾘ･陶磁器くず!$AK$27</f>
        <v>170</v>
      </c>
      <c r="U43" s="557">
        <f>+ｿ.鉱さい!$AK$27</f>
        <v>0</v>
      </c>
      <c r="V43" s="557">
        <f>+ﾀ.がれき類!$AK$27</f>
        <v>350</v>
      </c>
      <c r="W43" s="557">
        <f>+ﾁ.動物のふん尿!$AK$27</f>
        <v>0</v>
      </c>
      <c r="X43" s="557">
        <f>+ﾂ.動物の死体!$AK$27</f>
        <v>0</v>
      </c>
      <c r="Y43" s="557">
        <f>+ﾃ.ばいじん!$AK$27</f>
        <v>0</v>
      </c>
      <c r="Z43" s="558">
        <f>+ﾄ.混合廃棄物その他!$AK$27</f>
        <v>8</v>
      </c>
      <c r="AA43" s="559">
        <f t="shared" si="4"/>
        <v>1066.7</v>
      </c>
    </row>
    <row r="44" spans="2:27" ht="24" customHeight="1" x14ac:dyDescent="0.15">
      <c r="B44" s="186"/>
      <c r="C44" s="193"/>
      <c r="D44" s="191" t="s">
        <v>188</v>
      </c>
      <c r="E44" s="941" t="s">
        <v>236</v>
      </c>
      <c r="F44" s="942"/>
      <c r="G44" s="560">
        <f>+ｱ.燃え殻!$AK$30</f>
        <v>0</v>
      </c>
      <c r="H44" s="560">
        <f>+ｲ.汚泥!$AK$30</f>
        <v>0</v>
      </c>
      <c r="I44" s="560">
        <f>+ｳ.廃油!$AK$30</f>
        <v>0.1</v>
      </c>
      <c r="J44" s="560">
        <f>+ｴ.廃酸!$AK$30</f>
        <v>0</v>
      </c>
      <c r="K44" s="560">
        <f>+ｵ.廃ｱﾙｶﾘ!$AK$30</f>
        <v>0</v>
      </c>
      <c r="L44" s="560">
        <f>+ｶ.廃ﾌﾟﾗ類!$AK$30</f>
        <v>130</v>
      </c>
      <c r="M44" s="560">
        <f>+ｷ.紙くず!$AK$30</f>
        <v>8.5</v>
      </c>
      <c r="N44" s="560">
        <f>+ｸ.木くず!$AK$30</f>
        <v>150</v>
      </c>
      <c r="O44" s="560">
        <f>+ｹ.繊維くず!$AK$30</f>
        <v>0.1</v>
      </c>
      <c r="P44" s="560">
        <f>+ｺ.動植物性残さ!$AK$30</f>
        <v>0</v>
      </c>
      <c r="Q44" s="560">
        <f>+ｻ.動物系固形不要物!$AK$30</f>
        <v>0</v>
      </c>
      <c r="R44" s="560">
        <f>+ｼ.ｺﾞﾑくず!$AK$30</f>
        <v>0</v>
      </c>
      <c r="S44" s="560">
        <f>+ｽ.金属くず!$AK$30</f>
        <v>250</v>
      </c>
      <c r="T44" s="560">
        <f>+ｾ.ｶﾞﾗｽ･ｺﾝｸﾘ･陶磁器くず!$AK$30</f>
        <v>170</v>
      </c>
      <c r="U44" s="560">
        <f>+ｿ.鉱さい!$AK$30</f>
        <v>0</v>
      </c>
      <c r="V44" s="560">
        <f>+ﾀ.がれき類!$AK$30</f>
        <v>350</v>
      </c>
      <c r="W44" s="560">
        <f>+ﾁ.動物のふん尿!$AK$30</f>
        <v>0</v>
      </c>
      <c r="X44" s="560">
        <f>+ﾂ.動物の死体!$AK$30</f>
        <v>0</v>
      </c>
      <c r="Y44" s="560">
        <f>+ﾃ.ばいじん!$AK$30</f>
        <v>0</v>
      </c>
      <c r="Z44" s="561">
        <f>+ﾄ.混合廃棄物その他!$AK$30</f>
        <v>8</v>
      </c>
      <c r="AA44" s="562">
        <f t="shared" si="4"/>
        <v>1066.7</v>
      </c>
    </row>
    <row r="45" spans="2:27" ht="24" customHeight="1" x14ac:dyDescent="0.15">
      <c r="B45" s="186"/>
      <c r="C45" s="193"/>
      <c r="D45" s="584" t="s">
        <v>190</v>
      </c>
      <c r="E45" s="968" t="s">
        <v>237</v>
      </c>
      <c r="F45" s="969"/>
      <c r="G45" s="563">
        <f>+ｱ.燃え殻!$AR$24</f>
        <v>0</v>
      </c>
      <c r="H45" s="563">
        <f>+ｲ.汚泥!$AR$24</f>
        <v>0</v>
      </c>
      <c r="I45" s="563">
        <f>+ｳ.廃油!$AR$24</f>
        <v>0.1</v>
      </c>
      <c r="J45" s="563">
        <f>+ｴ.廃酸!$AR$24</f>
        <v>0</v>
      </c>
      <c r="K45" s="563">
        <f>+ｵ.廃ｱﾙｶﾘ!$AR$24</f>
        <v>0</v>
      </c>
      <c r="L45" s="563">
        <f>+ｶ.廃ﾌﾟﾗ類!$AR$24</f>
        <v>130</v>
      </c>
      <c r="M45" s="563">
        <f>+ｷ.紙くず!$AR$24</f>
        <v>8.5</v>
      </c>
      <c r="N45" s="563">
        <f>+ｸ.木くず!$AR$24</f>
        <v>150</v>
      </c>
      <c r="O45" s="563">
        <f>+ｹ.繊維くず!$AR$24</f>
        <v>0.1</v>
      </c>
      <c r="P45" s="563">
        <f>+ｺ.動植物性残さ!$AR$24</f>
        <v>0</v>
      </c>
      <c r="Q45" s="563">
        <f>+ｻ.動物系固形不要物!$AR$24</f>
        <v>0</v>
      </c>
      <c r="R45" s="563">
        <f>+ｼ.ｺﾞﾑくず!$AR$24</f>
        <v>0</v>
      </c>
      <c r="S45" s="563">
        <f>+ｽ.金属くず!$AR$24</f>
        <v>250</v>
      </c>
      <c r="T45" s="563">
        <f>+ｾ.ｶﾞﾗｽ･ｺﾝｸﾘ･陶磁器くず!$AR$24</f>
        <v>170</v>
      </c>
      <c r="U45" s="563">
        <f>+ｿ.鉱さい!$AR$24</f>
        <v>0</v>
      </c>
      <c r="V45" s="563">
        <f>+ﾀ.がれき類!$AR$24</f>
        <v>350</v>
      </c>
      <c r="W45" s="563">
        <f>+ﾁ.動物のふん尿!$AR$24</f>
        <v>0</v>
      </c>
      <c r="X45" s="563">
        <f>+ﾂ.動物の死体!$AR$24</f>
        <v>0</v>
      </c>
      <c r="Y45" s="563">
        <f>+ﾃ.ばいじん!$AR$24</f>
        <v>0</v>
      </c>
      <c r="Z45" s="564">
        <f>+ﾄ.混合廃棄物その他!$AR$24</f>
        <v>8</v>
      </c>
      <c r="AA45" s="565">
        <f t="shared" si="4"/>
        <v>1066.7</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0.30000000000000004</v>
      </c>
      <c r="J55" s="634">
        <f t="shared" si="10"/>
        <v>0</v>
      </c>
      <c r="K55" s="634">
        <f t="shared" si="10"/>
        <v>0</v>
      </c>
      <c r="L55" s="634">
        <f t="shared" si="10"/>
        <v>289.7</v>
      </c>
      <c r="M55" s="634">
        <f t="shared" si="10"/>
        <v>17</v>
      </c>
      <c r="N55" s="634">
        <f t="shared" si="10"/>
        <v>357.7</v>
      </c>
      <c r="O55" s="634">
        <f t="shared" si="10"/>
        <v>0.2</v>
      </c>
      <c r="P55" s="634">
        <f t="shared" si="10"/>
        <v>0</v>
      </c>
      <c r="Q55" s="634">
        <f t="shared" si="10"/>
        <v>0</v>
      </c>
      <c r="R55" s="634">
        <f t="shared" si="10"/>
        <v>0</v>
      </c>
      <c r="S55" s="634">
        <f t="shared" si="10"/>
        <v>546.29999999999995</v>
      </c>
      <c r="T55" s="634">
        <f t="shared" si="10"/>
        <v>364.6</v>
      </c>
      <c r="U55" s="634">
        <f t="shared" si="10"/>
        <v>0</v>
      </c>
      <c r="V55" s="634">
        <f t="shared" si="10"/>
        <v>724.9</v>
      </c>
      <c r="W55" s="634">
        <f t="shared" si="10"/>
        <v>0</v>
      </c>
      <c r="X55" s="634">
        <f t="shared" si="10"/>
        <v>0</v>
      </c>
      <c r="Y55" s="634">
        <f t="shared" si="10"/>
        <v>0</v>
      </c>
      <c r="Z55" s="634">
        <f t="shared" si="10"/>
        <v>16.2</v>
      </c>
      <c r="AA55" s="633">
        <f>+AA9+AA19+AA20</f>
        <v>2316.9</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2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７年   ６ 月   １２ 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東京都渋谷区渋谷１－１６－１４　渋谷地下鉄ビル５階</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東急リニューアル株式会社　　取締役社長　佐藤順一</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０３－５４６６－５００１</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東急リニューアル株式会社</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2974</v>
      </c>
      <c r="Q25" s="989"/>
      <c r="R25" s="989"/>
      <c r="S25" s="989"/>
      <c r="T25" s="989"/>
      <c r="U25" s="990"/>
    </row>
    <row r="26" spans="1:22" ht="26.25" customHeight="1" x14ac:dyDescent="0.15">
      <c r="C26" s="1002" t="s">
        <v>11</v>
      </c>
      <c r="D26" s="1003"/>
      <c r="E26" s="1004"/>
      <c r="F26" s="1021" t="str">
        <f>+表紙!F50</f>
        <v>東京都渋谷区渋谷１－１６－１４　渋谷地下鉄ビル５階</v>
      </c>
      <c r="G26" s="1022"/>
      <c r="H26" s="1022"/>
      <c r="I26" s="1022"/>
      <c r="J26" s="1022"/>
      <c r="K26" s="1022"/>
      <c r="L26" s="1022"/>
      <c r="M26" s="1022"/>
      <c r="N26" s="454" t="s">
        <v>172</v>
      </c>
      <c r="O26" s="383"/>
      <c r="P26" s="383"/>
      <c r="Q26" s="1016" t="str">
        <f>IF(+表紙!Q50="","",+表紙!Q50)</f>
        <v>03-5466-5001</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建物の改修、改装、増改築に関する企画・設計・監理・施工</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f>IF(+表紙!N55="","",+表紙!N55)</f>
        <v>0</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2547</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f>IF(+表紙!N57="","",+表紙!N57)</f>
        <v>0</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f>IF(+表紙!N58="","",+表紙!N58)</f>
        <v>0</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t="str">
        <f>IF(+表紙!F61="","",+表紙!F61)</f>
        <v>242人</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9</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1250.2</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・産廃分別徹底と有価物の売却処理、協力業者への簡易梱包指示・養生材のリユース指示、
　既存部分の再利用と有効活用提案</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9</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1066.7</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・建設資材等の納入業者を含めた排出抑制の取組推進（納入時の荷姿、梱包材の簡略化、
　可能な限り工場加工をし、作業所での端材の発生抑制）</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・重点分別品目の設定（金属、木くず、ダンボール、廃プラスチック類、紙くず、コンクリートガラ、
　石こうボード、塩ビ、その他のがれき、ガラス陶磁器くず）等を設定して分別している。</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・同上</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・当社での産業廃棄物の再生利用は行っていない。</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・当社での産業廃棄物の再生利用を行う予定はない。</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・これまでに自社で、中間処理を行ったことは無い。</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・今後、自社で中間処理を行ったことは無い。</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・これまで自社で産業廃棄物の埋め立て処分、海洋投入を行ったことは無い。</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・今後、自社で産業廃棄物の埋め立て処分、海洋投入を行う予定はない。</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1250.2</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1250.2</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1250.2</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・業者選定をする際に、過去の取引実績を確認
・複数の業者の処分料を比較
・委託する品目の処分方法や処分実績を確認
・処理業者と定期的に意見交換
・処理施設の現地確認を実施</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1066.7</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1066.7</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1066.7</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・優良認定処理郷社の積極的活用　
・リサイクル率の高い業者の積極的活用
・最終処分場の現地確認の実施</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W18" zoomScaleNormal="100" workbookViewId="0">
      <selection activeCell="AT34" sqref="AT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S19" workbookViewId="0">
      <selection activeCell="AT34" sqref="AT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0.2</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0.2</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0.2</v>
      </c>
      <c r="G30" s="875"/>
      <c r="H30" s="234" t="s">
        <v>198</v>
      </c>
      <c r="L30" s="872"/>
      <c r="O30" s="71"/>
      <c r="Q30" s="862">
        <f>+ROUND(Z28,1)+ROUND(Z29,1)+ROUND(Z30,1)</f>
        <v>0.1</v>
      </c>
      <c r="R30" s="863"/>
      <c r="S30" s="863"/>
      <c r="T30" s="863"/>
      <c r="U30" s="59" t="s">
        <v>16</v>
      </c>
      <c r="X30" s="860" t="s">
        <v>186</v>
      </c>
      <c r="Y30" s="861"/>
      <c r="Z30" s="853">
        <v>0</v>
      </c>
      <c r="AA30" s="854"/>
      <c r="AB30" s="854"/>
      <c r="AC30" s="854"/>
      <c r="AD30" s="854"/>
      <c r="AE30" s="59" t="s">
        <v>13</v>
      </c>
      <c r="AK30" s="814">
        <v>0.1</v>
      </c>
      <c r="AL30" s="815"/>
      <c r="AM30" s="815"/>
      <c r="AN30" s="815"/>
      <c r="AO30" s="67" t="s">
        <v>13</v>
      </c>
      <c r="AR30" s="921"/>
      <c r="AS30" s="918"/>
      <c r="AT30" s="918"/>
      <c r="AU30" s="919"/>
    </row>
    <row r="31" spans="2:48" ht="27" customHeight="1" thickTop="1" thickBot="1" x14ac:dyDescent="0.2">
      <c r="B31" s="888" t="s">
        <v>375</v>
      </c>
      <c r="C31" s="839"/>
      <c r="D31" s="839"/>
      <c r="E31" s="840"/>
      <c r="F31" s="874">
        <v>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2" workbookViewId="0">
      <selection activeCell="AW29" sqref="AW29:AW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1"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Q19" workbookViewId="0">
      <selection activeCell="AT33" sqref="AT3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130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159.69999999999999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130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130</v>
      </c>
      <c r="P27" s="863"/>
      <c r="Q27" s="863"/>
      <c r="R27" s="863"/>
      <c r="S27" s="59" t="s">
        <v>38</v>
      </c>
      <c r="T27" s="80"/>
      <c r="U27" s="80"/>
      <c r="X27" s="78" t="s">
        <v>39</v>
      </c>
      <c r="Y27" s="81"/>
      <c r="AG27" s="68"/>
      <c r="AH27" s="68"/>
      <c r="AI27" s="68"/>
      <c r="AJ27" s="68"/>
      <c r="AK27" s="905">
        <f>+AG18+O27</f>
        <v>130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130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159.69999999999999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159.69999999999999</v>
      </c>
      <c r="G30" s="875"/>
      <c r="H30" s="234" t="s">
        <v>198</v>
      </c>
      <c r="L30" s="872"/>
      <c r="O30" s="71"/>
      <c r="Q30" s="862">
        <f>+ROUND(Z28,1)+ROUND(Z29,1)+ROUND(Z30,1)</f>
        <v>130</v>
      </c>
      <c r="R30" s="863"/>
      <c r="S30" s="863"/>
      <c r="T30" s="863"/>
      <c r="U30" s="59" t="s">
        <v>16</v>
      </c>
      <c r="X30" s="860" t="s">
        <v>186</v>
      </c>
      <c r="Y30" s="861"/>
      <c r="Z30" s="853">
        <v>0</v>
      </c>
      <c r="AA30" s="854"/>
      <c r="AB30" s="854"/>
      <c r="AC30" s="854"/>
      <c r="AD30" s="854"/>
      <c r="AE30" s="59" t="s">
        <v>13</v>
      </c>
      <c r="AK30" s="814">
        <v>130</v>
      </c>
      <c r="AL30" s="815"/>
      <c r="AM30" s="815"/>
      <c r="AN30" s="815"/>
      <c r="AO30" s="67" t="s">
        <v>13</v>
      </c>
      <c r="AR30" s="921"/>
      <c r="AS30" s="918"/>
      <c r="AT30" s="918"/>
      <c r="AU30" s="919"/>
    </row>
    <row r="31" spans="2:48" ht="27" customHeight="1" thickTop="1" thickBot="1" x14ac:dyDescent="0.2">
      <c r="B31" s="888" t="s">
        <v>375</v>
      </c>
      <c r="C31" s="839"/>
      <c r="D31" s="839"/>
      <c r="E31" s="840"/>
      <c r="F31" s="874">
        <v>159.69999999999999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5" workbookViewId="0">
      <selection activeCell="AI29" sqref="AH29:AI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8.5</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8.5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8.5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8.5</v>
      </c>
      <c r="P27" s="863"/>
      <c r="Q27" s="863"/>
      <c r="R27" s="863"/>
      <c r="S27" s="59" t="s">
        <v>38</v>
      </c>
      <c r="T27" s="80"/>
      <c r="U27" s="80"/>
      <c r="X27" s="78" t="s">
        <v>39</v>
      </c>
      <c r="Y27" s="81"/>
      <c r="AG27" s="68"/>
      <c r="AH27" s="68"/>
      <c r="AI27" s="68"/>
      <c r="AJ27" s="68"/>
      <c r="AK27" s="905">
        <f>+AG18+O27</f>
        <v>8.5</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8.5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8.5</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8.5</v>
      </c>
      <c r="G30" s="875"/>
      <c r="H30" s="234" t="s">
        <v>198</v>
      </c>
      <c r="L30" s="872"/>
      <c r="O30" s="71"/>
      <c r="Q30" s="862">
        <f>+ROUND(Z28,1)+ROUND(Z29,1)+ROUND(Z30,1)</f>
        <v>8.5</v>
      </c>
      <c r="R30" s="863"/>
      <c r="S30" s="863"/>
      <c r="T30" s="863"/>
      <c r="U30" s="59" t="s">
        <v>16</v>
      </c>
      <c r="X30" s="860" t="s">
        <v>186</v>
      </c>
      <c r="Y30" s="861"/>
      <c r="Z30" s="853">
        <v>0</v>
      </c>
      <c r="AA30" s="854"/>
      <c r="AB30" s="854"/>
      <c r="AC30" s="854"/>
      <c r="AD30" s="854"/>
      <c r="AE30" s="59" t="s">
        <v>13</v>
      </c>
      <c r="AK30" s="814">
        <v>8.5</v>
      </c>
      <c r="AL30" s="815"/>
      <c r="AM30" s="815"/>
      <c r="AN30" s="815"/>
      <c r="AO30" s="67" t="s">
        <v>13</v>
      </c>
      <c r="AR30" s="921"/>
      <c r="AS30" s="918"/>
      <c r="AT30" s="918"/>
      <c r="AU30" s="919"/>
    </row>
    <row r="31" spans="2:48" ht="27" customHeight="1" thickTop="1" thickBot="1" x14ac:dyDescent="0.2">
      <c r="B31" s="888" t="s">
        <v>375</v>
      </c>
      <c r="C31" s="839"/>
      <c r="D31" s="839"/>
      <c r="E31" s="840"/>
      <c r="F31" s="874">
        <v>8.5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8" workbookViewId="0">
      <selection activeCell="AT35" sqref="AT35"/>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東急リニューアル株式会社</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150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207.7</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150</v>
      </c>
      <c r="P27" s="863"/>
      <c r="Q27" s="863"/>
      <c r="R27" s="863"/>
      <c r="S27" s="59" t="s">
        <v>38</v>
      </c>
      <c r="T27" s="80"/>
      <c r="U27" s="80"/>
      <c r="X27" s="78" t="s">
        <v>39</v>
      </c>
      <c r="Y27" s="81"/>
      <c r="AG27" s="68"/>
      <c r="AH27" s="68"/>
      <c r="AI27" s="68"/>
      <c r="AJ27" s="68"/>
      <c r="AK27" s="905">
        <f>+AG18+O27</f>
        <v>150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207.7</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207.7</v>
      </c>
      <c r="G30" s="875"/>
      <c r="H30" s="234" t="s">
        <v>198</v>
      </c>
      <c r="L30" s="872"/>
      <c r="O30" s="71"/>
      <c r="Q30" s="862">
        <f>+ROUND(Z28,1)+ROUND(Z29,1)+ROUND(Z30,1)</f>
        <v>150</v>
      </c>
      <c r="R30" s="863"/>
      <c r="S30" s="863"/>
      <c r="T30" s="863"/>
      <c r="U30" s="59" t="s">
        <v>16</v>
      </c>
      <c r="X30" s="860" t="s">
        <v>186</v>
      </c>
      <c r="Y30" s="861"/>
      <c r="Z30" s="853">
        <v>0</v>
      </c>
      <c r="AA30" s="854"/>
      <c r="AB30" s="854"/>
      <c r="AC30" s="854"/>
      <c r="AD30" s="854"/>
      <c r="AE30" s="59" t="s">
        <v>13</v>
      </c>
      <c r="AK30" s="814">
        <v>150</v>
      </c>
      <c r="AL30" s="815"/>
      <c r="AM30" s="815"/>
      <c r="AN30" s="815"/>
      <c r="AO30" s="67" t="s">
        <v>13</v>
      </c>
      <c r="AR30" s="921"/>
      <c r="AS30" s="918"/>
      <c r="AT30" s="918"/>
      <c r="AU30" s="919"/>
    </row>
    <row r="31" spans="2:48" ht="27" customHeight="1" thickTop="1" thickBot="1" x14ac:dyDescent="0.2">
      <c r="B31" s="888" t="s">
        <v>375</v>
      </c>
      <c r="C31" s="839"/>
      <c r="D31" s="839"/>
      <c r="E31" s="840"/>
      <c r="F31" s="874">
        <v>207.7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2025-06-12T05:18:46Z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