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9" i="95" l="1"/>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Y18" i="91" s="1"/>
  <c r="P16" i="91" s="1"/>
  <c r="X58"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AL27" i="91" l="1"/>
  <c r="X47" i="94" s="1"/>
  <c r="W49" i="94"/>
  <c r="U49" i="94"/>
  <c r="H31" i="77"/>
  <c r="K49" i="94"/>
  <c r="H31" i="76"/>
  <c r="J49" i="94"/>
  <c r="N49" i="94"/>
  <c r="M49" i="94"/>
  <c r="H31" i="74"/>
  <c r="H49" i="94"/>
  <c r="H36" i="78"/>
  <c r="H37" i="78"/>
  <c r="H24" i="78"/>
  <c r="H31" i="2"/>
  <c r="Q36" i="94"/>
  <c r="Q35" i="94" s="1"/>
  <c r="Q26" i="94" s="1"/>
  <c r="Q27" i="94" s="1"/>
  <c r="G36" i="94"/>
  <c r="G35" i="94" s="1"/>
  <c r="G26" i="94" s="1"/>
  <c r="G27"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Y21" i="91"/>
  <c r="H27" i="91" s="1"/>
  <c r="P16" i="92"/>
  <c r="Z58" i="94" s="1"/>
  <c r="AA22" i="94"/>
  <c r="AA28" i="94"/>
  <c r="AL27" i="90"/>
  <c r="H29" i="90" s="1"/>
  <c r="AL27" i="78"/>
  <c r="G42" i="94"/>
  <c r="G41" i="94" s="1"/>
  <c r="G19" i="94" s="1"/>
  <c r="Y18" i="74"/>
  <c r="AL27" i="74"/>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P16" i="75"/>
  <c r="I58" i="94" s="1"/>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<sst xmlns="http://schemas.openxmlformats.org/spreadsheetml/2006/main" count="3305" uniqueCount="472">
  <si>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</si>
  <si>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</si>
  <si>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</si>
  <si>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</si>
  <si>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</si>
  <si>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</si>
  <si>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</si>
  <si>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</si>
  <si>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</si>
  <si>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</si>
  <si>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</si>
  <si>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</si>
  <si>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</si>
  <si>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</si>
  <si>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</si>
  <si>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</si>
  <si>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</si>
  <si>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</si>
  <si>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</si>
  <si>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</si>
  <si>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</si>
  <si>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</si>
  <si>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</si>
  <si>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</si>
  <si>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</si>
  <si>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</si>
  <si>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</si>
  <si>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</si>
  <si>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</si>
  <si>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</si>
  <si>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</si>
  <si>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</si>
  <si>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</si>
  <si>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</si>
  <si>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</si>
  <si>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</si>
  <si>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</si>
  <si>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</si>
  <si>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</si>
  <si>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</si>
  <si>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</si>
  <si>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</si>
  <si>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</si>
  <si>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</si>
  <si>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</si>
  <si>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</si>
  <si>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</si>
  <si>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</si>
  <si>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</si>
  <si>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</si>
  <si>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</si>
  <si>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</si>
  <si>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</si>
  <si>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</si>
  <si>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</si>
  <si>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</si>
  <si>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</si>
  <si>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</si>
  <si>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</si>
  <si>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</si>
  <si>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</si>
  <si>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</si>
  <si>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</si>
  <si>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</si>
  <si>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</si>
  <si>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</si>
  <si>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</si>
  <si>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</si>
  <si>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</si>
  <si>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</si>
  <si>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</si>
  <si>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</si>
  <si>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</si>
  <si>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</si>
  <si>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</si>
  <si>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</si>
  <si>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</si>
  <si>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</si>
  <si>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</si>
  <si>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</si>
  <si>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</si>
  <si>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</si>
  <si>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</si>
  <si>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</si>
  <si>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</si>
  <si>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</si>
  <si>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</si>
  <si>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</si>
  <si>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</si>
  <si>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</si>
  <si>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</si>
  <si>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</si>
  <si>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</si>
  <si>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</si>
  <si>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</si>
  <si>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</si>
  <si>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</si>
  <si>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</si>
  <si>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</si>
  <si>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</si>
  <si>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</si>
  <si>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</si>
  <si>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</si>
  <si>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</si>
  <si>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</si>
  <si>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</si>
  <si>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</si>
  <si>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</si>
  <si>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</si>
  <si>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</si>
  <si>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</si>
  <si>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</si>
  <si>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</si>
  <si>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</si>
  <si>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</si>
  <si>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</si>
  <si>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</si>
  <si>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</si>
  <si>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</si>
  <si>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</si>
  <si>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</si>
  <si>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</si>
  <si>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</si>
  <si>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</si>
  <si>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</si>
  <si>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</si>
  <si>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</si>
  <si>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</si>
  <si>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</si>
  <si>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</si>
  <si>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</si>
  <si>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</si>
  <si>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</si>
  <si>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</si>
  <si>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</si>
  <si>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</si>
  <si>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</si>
  <si>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</si>
  <si>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</si>
  <si>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</si>
  <si>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</si>
  <si>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</si>
  <si>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</si>
  <si>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</si>
  <si>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</si>
  <si>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</si>
  <si>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</si>
  <si>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</si>
  <si>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</si>
  <si>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</si>
  <si>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</si>
  <si>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</si>
  <si>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</si>
  <si>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</si>
  <si>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</si>
  <si>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</si>
  <si>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</si>
  <si>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</si>
  <si>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</si>
  <si>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</si>
  <si>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</si>
  <si>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</si>
  <si>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</si>
  <si>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</si>
  <si>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</si>
  <si>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</si>
  <si>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</si>
  <si>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</si>
  <si>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</si>
  <si>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</si>
  <si>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</si>
  <si>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</si>
  <si>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</si>
  <si>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</si>
  <si>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</si>
  <si>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</si>
  <si>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</si>
  <si>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</si>
  <si>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</si>
  <si>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</si>
  <si>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</si>
  <si>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</si>
  <si>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</si>
  <si>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</si>
  <si>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</si>
  <si>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</si>
  <si>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</si>
  <si>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</si>
  <si>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</si>
  <si>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</si>
  <si>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</si>
  <si>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</si>
  <si>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</si>
  <si>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</si>
  <si>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</si>
  <si>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</si>
  <si>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</si>
  <si>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</si>
  <si>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</si>
  <si>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</si>
  <si>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</si>
  <si>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</si>
  <si>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</si>
  <si>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</si>
  <si>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</si>
  <si>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</si>
  <si>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</si>
  <si>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</si>
  <si>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</si>
  <si>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</si>
  <si>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</si>
  <si>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</si>
  <si>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</si>
  <si>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</si>
  <si>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</si>
  <si>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</si>
  <si>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</si>
  <si>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</si>
  <si>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</si>
  <si>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</si>
  <si>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</si>
  <si>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</si>
  <si>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</si>
  <si>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</si>
  <si>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</si>
  <si>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</si>
  <si>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</si>
  <si>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</si>
  <si>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</si>
  <si>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</si>
  <si>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</si>
  <si>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</si>
  <si>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</si>
  <si>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</si>
  <si>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</si>
  <si>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</si>
  <si>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</si>
  <si>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</si>
  <si>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</si>
  <si>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</si>
  <si>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</si>
  <si>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</si>
  <si>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</si>
  <si>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</si>
  <si>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</si>
  <si>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</si>
  <si>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</si>
  <si>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</si>
  <si>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</si>
  <si>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</si>
  <si>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</si>
  <si>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</si>
  <si>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</si>
  <si>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</si>
  <si>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</si>
  <si>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</si>
  <si>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</si>
  <si>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</si>
  <si>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</si>
  <si>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</si>
  <si>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</si>
  <si>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</si>
  <si>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</si>
  <si>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</si>
  <si>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</si>
  <si>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</si>
  <si>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</si>
  <si>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</si>
  <si>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</si>
  <si>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</si>
  <si>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</si>
  <si>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</si>
  <si>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</si>
  <si>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</si>
  <si>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</si>
  <si>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</si>
  <si>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</si>
  <si>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</si>
  <si>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</si>
  <si>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</si>
  <si>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</si>
  <si>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</si>
  <si>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</si>
  <si>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</si>
  <si>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</si>
  <si>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</si>
  <si>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</si>
  <si>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</si>
  <si>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</si>
  <si>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</si>
  <si>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</si>
  <si>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</si>
  <si>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</si>
  <si>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</si>
  <si>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</si>
  <si>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</si>
  <si>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</si>
  <si>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</si>
  <si>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</si>
  <si>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</si>
  <si>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</si>
  <si>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</si>
  <si>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</si>
  <si>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</si>
  <si>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</si>
  <si>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</si>
  <si>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</si>
  <si>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</si>
  <si>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</si>
  <si>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</si>
  <si>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</si>
  <si>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</si>
  <si>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</si>
  <si>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</si>
  <si>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</si>
  <si>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</si>
  <si>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</si>
  <si>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</si>
  <si>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</si>
  <si>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</si>
  <si>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</si>
  <si>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</si>
  <si>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</si>
  <si>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</si>
  <si>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</si>
  <si>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</si>
  <si>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</si>
  <si>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</si>
  <si>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</si>
  <si>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</si>
  <si>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</si>
  <si>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</si>
  <si>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</si>
  <si>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</si>
  <si>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</si>
  <si>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</si>
  <si>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</si>
  <si>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</si>
  <si>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</si>
  <si>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</si>
  <si>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</si>
  <si>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</si>
  <si>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</si>
  <si>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</si>
  <si>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</si>
  <si>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</si>
  <si>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</si>
  <si>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</si>
  <si>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</si>
  <si>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</si>
  <si>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</si>
  <si>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</si>
  <si>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</si>
  <si>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</si>
  <si>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</si>
  <si>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</si>
  <si>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</si>
  <si>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</si>
  <si>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</si>
  <si>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</si>
  <si>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</si>
  <si>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</si>
  <si>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</si>
  <si>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</si>
  <si>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</si>
  <si>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</si>
  <si>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</si>
  <si>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</si>
  <si>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</si>
  <si>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</si>
  <si>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</si>
  <si>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</si>
  <si>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</si>
  <si>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</si>
  <si>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</si>
  <si>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</si>
  <si>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</si>
  <si>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</si>
  <si>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</si>
  <si>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</si>
  <si>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</si>
  <si>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</si>
  <si>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</si>
  <si>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</si>
  <si>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</si>
  <si>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</si>
  <si>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</si>
  <si>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</si>
  <si>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</si>
  <si>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</si>
  <si>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</si>
  <si>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</si>
  <si>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</si>
  <si>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</si>
  <si>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</si>
  <si>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</si>
  <si>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</si>
  <si>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</si>
  <si>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</si>
  <si>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</si>
  <si>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</si>
  <si>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</si>
  <si>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</si>
  <si>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</si>
  <si>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</si>
  <si>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</si>
  <si>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</si>
  <si>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</si>
  <si>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</si>
  <si>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</si>
  <si>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</si>
  <si>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</si>
  <si>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</si>
  <si>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</si>
  <si>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</si>
  <si>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</si>
  <si>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</si>
  <si>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</si>
  <si>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</si>
  <si>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</si>
  <si>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</si>
  <si>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</si>
  <si>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</si>
  <si>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</si>
  <si>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</si>
  <si>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</si>
  <si>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</si>
  <si>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</si>
  <si>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</si>
  <si>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</si>
  <si>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</si>
  <si>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</si>
  <si>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</si>
  <si>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</si>
  <si>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</si>
  <si>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</si>
  <si>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</si>
  <si>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</si>
  <si>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</si>
  <si>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</si>
  <si>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</si>
  <si>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</si>
  <si>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</si>
  <si>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</si>
  <si>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</si>
  <si>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</si>
  <si>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</si>
  <si>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</si>
  <si>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</si>
  <si>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</si>
  <si>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</si>
  <si>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</si>
  <si>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</si>
  <si>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</si>
  <si>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</si>
  <si>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</si>
  <si>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</si>
  <si>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</si>
  <si>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</si>
  <si>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</si>
  <si>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</si>
  <si>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</si>
  <si>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</si>
  <si>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東京都文京区後楽1丁目5番3号
後楽国際ビルディング12階</t>
    <phoneticPr fontId="3"/>
  </si>
  <si>
    <t>株式会社塩浜工業東京本社
代表取締役　塩浜都広</t>
    <phoneticPr fontId="3"/>
  </si>
  <si>
    <t>03-6747-6027</t>
    <phoneticPr fontId="3"/>
  </si>
  <si>
    <t>株式会社塩浜工業</t>
    <phoneticPr fontId="3"/>
  </si>
  <si>
    <t>総合工事業</t>
    <phoneticPr fontId="3"/>
  </si>
  <si>
    <t>370名(2024年4月時点)</t>
    <phoneticPr fontId="3"/>
  </si>
  <si>
    <t>○</t>
  </si>
  <si>
    <t>令和 7年   5月  26日</t>
    <phoneticPr fontId="3"/>
  </si>
  <si>
    <t>2024年度完工高576億円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</si>
</sst>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1" zoomScaleNormal="100" zoomScaleSheetLayoutView="100" workbookViewId="0">
      <selection activeCell="C31" sqref="C31:O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2965</v>
      </c>
      <c r="N48" s="515"/>
      <c r="O48" s="516"/>
    </row>
    <row r="49" spans="3:21" ht="18" customHeight="1">
      <c r="C49" s="493" t="s">
        <v>11</v>
      </c>
      <c r="D49" s="494"/>
      <c r="E49" s="495"/>
      <c r="F49" s="548" t="s">
        <v>463</v>
      </c>
      <c r="G49" s="549"/>
      <c r="H49" s="549"/>
      <c r="I49" s="549"/>
      <c r="J49" s="549"/>
      <c r="K49" s="549"/>
      <c r="L49" s="126" t="s">
        <v>172</v>
      </c>
      <c r="M49" s="386"/>
      <c r="N49" s="517" t="str">
        <f>L42</f>
        <v>03-6747-6027</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467</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t="s">
        <v>471</v>
      </c>
      <c r="G58" s="463"/>
      <c r="H58" s="463"/>
      <c r="I58" s="463"/>
      <c r="J58" s="463"/>
      <c r="K58" s="463"/>
      <c r="L58" s="463"/>
      <c r="M58" s="463"/>
      <c r="N58" s="463"/>
      <c r="O58" s="464"/>
    </row>
    <row r="59" spans="3:21" ht="26.25" customHeight="1">
      <c r="C59" s="300"/>
      <c r="D59" s="317" t="s">
        <v>24</v>
      </c>
      <c r="E59" s="318" t="s">
        <v>378</v>
      </c>
      <c r="F59" s="465" t="s">
        <v>468</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2991</v>
      </c>
      <c r="I63" s="240" t="s">
        <v>4</v>
      </c>
      <c r="J63" s="473" t="s">
        <v>324</v>
      </c>
      <c r="K63" s="474"/>
      <c r="L63" s="475"/>
      <c r="M63" s="468">
        <f>+別紙!AA14</f>
        <v>2991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2991</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0.2</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0.2</v>
      </c>
      <c r="Q27" s="612"/>
      <c r="R27" s="612"/>
      <c r="S27" s="612"/>
      <c r="T27" s="44" t="s">
        <v>38</v>
      </c>
      <c r="U27" s="64"/>
      <c r="V27" s="64"/>
      <c r="Y27" s="62" t="s">
        <v>39</v>
      </c>
      <c r="Z27" s="65"/>
      <c r="AH27" s="53"/>
      <c r="AI27" s="53"/>
      <c r="AJ27" s="53"/>
      <c r="AK27" s="53"/>
      <c r="AL27" s="575">
        <f>+AH18+P27</f>
        <v>0.2</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0.2</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0.2</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0.2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16.600000000000001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900</v>
      </c>
      <c r="E24" s="629"/>
      <c r="F24" s="629"/>
      <c r="G24" s="194" t="s">
        <v>198</v>
      </c>
      <c r="H24" s="607">
        <f>+F12</f>
        <v>16.600000000000001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16.600000000000001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16.600000000000001</v>
      </c>
      <c r="Q27" s="612"/>
      <c r="R27" s="612"/>
      <c r="S27" s="612"/>
      <c r="T27" s="44" t="s">
        <v>38</v>
      </c>
      <c r="U27" s="64"/>
      <c r="V27" s="64"/>
      <c r="Y27" s="62" t="s">
        <v>39</v>
      </c>
      <c r="Z27" s="65"/>
      <c r="AH27" s="53"/>
      <c r="AI27" s="53"/>
      <c r="AJ27" s="53"/>
      <c r="AK27" s="53"/>
      <c r="AL27" s="575">
        <f>+AH18+P27</f>
        <v>16.600000000000001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16.600000000000001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900</v>
      </c>
      <c r="E29" s="629"/>
      <c r="F29" s="629"/>
      <c r="G29" s="194" t="s">
        <v>198</v>
      </c>
      <c r="H29" s="607">
        <f>+AL27</f>
        <v>16.600000000000001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16.600000000000001</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900</v>
      </c>
      <c r="E31" s="629"/>
      <c r="F31" s="629"/>
      <c r="G31" s="194" t="s">
        <v>198</v>
      </c>
      <c r="H31" s="607">
        <f>+AS24</f>
        <v>16.600000000000001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53.8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150</v>
      </c>
      <c r="E24" s="629"/>
      <c r="F24" s="629"/>
      <c r="G24" s="194" t="s">
        <v>198</v>
      </c>
      <c r="H24" s="607">
        <f>+F12</f>
        <v>53.8</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53.8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53.8</v>
      </c>
      <c r="Q27" s="612"/>
      <c r="R27" s="612"/>
      <c r="S27" s="612"/>
      <c r="T27" s="44" t="s">
        <v>38</v>
      </c>
      <c r="U27" s="64"/>
      <c r="V27" s="64"/>
      <c r="Y27" s="62" t="s">
        <v>39</v>
      </c>
      <c r="Z27" s="65"/>
      <c r="AH27" s="53"/>
      <c r="AI27" s="53"/>
      <c r="AJ27" s="53"/>
      <c r="AK27" s="53"/>
      <c r="AL27" s="575">
        <f>+AH18+P27</f>
        <v>53.8</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53.8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150</v>
      </c>
      <c r="E29" s="629"/>
      <c r="F29" s="629"/>
      <c r="G29" s="194" t="s">
        <v>198</v>
      </c>
      <c r="H29" s="607">
        <f>+AL27</f>
        <v>53.8</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53.8</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150</v>
      </c>
      <c r="E31" s="629"/>
      <c r="F31" s="629"/>
      <c r="G31" s="194" t="s">
        <v>198</v>
      </c>
      <c r="H31" s="607">
        <f>+AS24</f>
        <v>53.8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株式会社塩浜工業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v>0</v>
      </c>
      <c r="Q12" s="579"/>
      <c r="R12" s="579"/>
      <c r="S12" s="579"/>
      <c r="T12" s="52" t="s">
        <v>22</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v>0</v>
      </c>
      <c r="G15" s="629"/>
      <c r="H15" s="629"/>
      <c r="I15" s="44" t="s">
        <v>256</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v>0</v>
      </c>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4"/>
    </row>
    <row r="18" spans="2:49" ht="24.75" customHeight="1" thickBot="1">
      <c r="K18" s="56"/>
      <c r="L18" s="53"/>
      <c r="M18" s="581"/>
      <c r="N18" s="56"/>
      <c r="P18" s="561">
        <v>0</v>
      </c>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463.7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250</v>
      </c>
      <c r="E24" s="629"/>
      <c r="F24" s="629"/>
      <c r="G24" s="194" t="s">
        <v>198</v>
      </c>
      <c r="H24" s="607">
        <f>+F12</f>
        <v>463.7</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463.7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463.7</v>
      </c>
      <c r="Q27" s="612"/>
      <c r="R27" s="612"/>
      <c r="S27" s="612"/>
      <c r="T27" s="44" t="s">
        <v>38</v>
      </c>
      <c r="U27" s="64"/>
      <c r="V27" s="64"/>
      <c r="Y27" s="62" t="s">
        <v>39</v>
      </c>
      <c r="Z27" s="65"/>
      <c r="AH27" s="53"/>
      <c r="AI27" s="53"/>
      <c r="AJ27" s="53"/>
      <c r="AK27" s="53"/>
      <c r="AL27" s="575">
        <f>+AH18+P27</f>
        <v>463.7</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463.7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250</v>
      </c>
      <c r="E29" s="629"/>
      <c r="F29" s="629"/>
      <c r="G29" s="194" t="s">
        <v>198</v>
      </c>
      <c r="H29" s="607">
        <f>+AL27</f>
        <v>463.7</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463.7</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250</v>
      </c>
      <c r="E31" s="629"/>
      <c r="F31" s="629"/>
      <c r="G31" s="194" t="s">
        <v>198</v>
      </c>
      <c r="H31" s="607">
        <f>+AS24</f>
        <v>463.7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H49" sqref="H4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株式会社塩浜工業</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1450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110</v>
      </c>
      <c r="M9" s="319">
        <f>IF(OR(ｷ.紙くず!D24&gt;0,ｷ.紙くず!D24&lt;0),ｷ.紙くず!D24,IF(M$19&gt;0,"0",0))</f>
        <v>10</v>
      </c>
      <c r="N9" s="319">
        <f>IF(OR(ｸ.木くず!D24&gt;0,ｸ.木くず!D24&lt;0),ｸ.木くず!D24,IF(N$19&gt;0,"0",0))</f>
        <v>120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v>
      </c>
      <c r="T9" s="319">
        <f>IF(OR(ｾ.ｶﾞﾗｽ･ｺﾝｸﾘ･陶磁器くず!D24&gt;0,ｾ.ｶﾞﾗｽ･ｺﾝｸﾘ･陶磁器くず!D24&lt;0),ｾ.ｶﾞﾗｽ･ｺﾝｸﾘ･陶磁器くず!D24,IF(T$19&gt;0,"0",0))</f>
        <v>900</v>
      </c>
      <c r="U9" s="319">
        <f>IF(OR(ｿ.鉱さい!D24&gt;0,ｿ.鉱さい!D24&lt;0),ｿ.鉱さい!D24,IF(U$19&gt;0,"0",0))</f>
        <v>0</v>
      </c>
      <c r="V9" s="319">
        <f>IF(OR(ﾀ.がれき類!D24&gt;0,ﾀ.がれき類!D24&lt;0),ﾀ.がれき類!D24,IF(V$19&gt;0,"0",0))</f>
        <v>150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250</v>
      </c>
      <c r="AA9" s="321">
        <f>IF(SUM(G9:Z9)&gt;0,SUM(G9:Z9),IF(AA$19&gt;0,"0",0))</f>
        <v>2991</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1450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110</v>
      </c>
      <c r="M14" s="325">
        <f>IF(OR(ｷ.紙くず!D29&gt;0,ｷ.紙くず!D29&lt;0),ｷ.紙くず!D29,IF(M$19&gt;0,"0",0))</f>
        <v>10</v>
      </c>
      <c r="N14" s="325">
        <f>IF(OR(ｸ.木くず!D29&gt;0,ｸ.木くず!D29&lt;0),ｸ.木くず!D29,IF(N$19&gt;0,"0",0))</f>
        <v>120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v>
      </c>
      <c r="T14" s="325">
        <f>IF(OR(ｾ.ｶﾞﾗｽ･ｺﾝｸﾘ･陶磁器くず!D29&gt;0,ｾ.ｶﾞﾗｽ･ｺﾝｸﾘ･陶磁器くず!D29&lt;0),ｾ.ｶﾞﾗｽ･ｺﾝｸﾘ･陶磁器くず!D29,IF(T$19&gt;0,"0",0))</f>
        <v>900</v>
      </c>
      <c r="U14" s="325">
        <f>IF(OR(ｿ.鉱さい!D29&gt;0,ｿ.鉱さい!D29&lt;0),ｿ.鉱さい!D29,IF(U$19&gt;0,"0",0))</f>
        <v>0</v>
      </c>
      <c r="V14" s="325">
        <f>IF(OR(ﾀ.がれき類!D29&gt;0,ﾀ.がれき類!D29&lt;0),ﾀ.がれき類!D29,IF(V$19&gt;0,"0",0))</f>
        <v>150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250</v>
      </c>
      <c r="AA14" s="327">
        <f t="shared" si="0"/>
        <v>2991</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1450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110</v>
      </c>
      <c r="M16" s="325">
        <f>IF(OR(ｷ.紙くず!D31&gt;0,ｷ.紙くず!D31&lt;0),ｷ.紙くず!D31,IF(M$19&gt;0,"0",0))</f>
        <v>10</v>
      </c>
      <c r="N16" s="325">
        <f>IF(OR(ｸ.木くず!D31&gt;0,ｸ.木くず!D31&lt;0),ｸ.木くず!D31,IF(N$19&gt;0,"0",0))</f>
        <v>120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v>
      </c>
      <c r="T16" s="325">
        <f>IF(OR(ｾ.ｶﾞﾗｽ･ｺﾝｸﾘ･陶磁器くず!D31&gt;0,ｾ.ｶﾞﾗｽ･ｺﾝｸﾘ･陶磁器くず!D31&lt;0),ｾ.ｶﾞﾗｽ･ｺﾝｸﾘ･陶磁器くず!D31,IF(T$19&gt;0,"0",0))</f>
        <v>900</v>
      </c>
      <c r="U16" s="325">
        <f>IF(OR(ｿ.鉱さい!D31&gt;0,ｿ.鉱さい!D31&lt;0),ｿ.鉱さい!D31,IF(U$19&gt;0,"0",0))</f>
        <v>0</v>
      </c>
      <c r="V16" s="325">
        <f>IF(OR(ﾀ.がれき類!D31&gt;0,ﾀ.がれき類!D31&lt;0),ﾀ.がれき類!D31,IF(V$19&gt;0,"0",0))</f>
        <v>150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250</v>
      </c>
      <c r="AA16" s="327">
        <f t="shared" si="0"/>
        <v>2991</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891</v>
      </c>
      <c r="I19" s="331">
        <f t="shared" si="1"/>
        <v>0</v>
      </c>
      <c r="J19" s="331">
        <f t="shared" si="1"/>
        <v>0</v>
      </c>
      <c r="K19" s="331">
        <f t="shared" si="1"/>
        <v>0</v>
      </c>
      <c r="L19" s="331">
        <f t="shared" si="1"/>
        <v>115.7</v>
      </c>
      <c r="M19" s="331">
        <f t="shared" si="1"/>
        <v>5.9</v>
      </c>
      <c r="N19" s="331">
        <f t="shared" si="1"/>
        <v>451.1</v>
      </c>
      <c r="O19" s="331">
        <f t="shared" si="1"/>
        <v>0</v>
      </c>
      <c r="P19" s="331">
        <f t="shared" si="1"/>
        <v>0</v>
      </c>
      <c r="Q19" s="331">
        <f t="shared" si="1"/>
        <v>0</v>
      </c>
      <c r="R19" s="331">
        <f t="shared" si="1"/>
        <v>0</v>
      </c>
      <c r="S19" s="331">
        <f t="shared" si="1"/>
        <v>0.2</v>
      </c>
      <c r="T19" s="331">
        <f t="shared" si="1"/>
        <v>16.600000000000001</v>
      </c>
      <c r="U19" s="331">
        <f t="shared" si="1"/>
        <v>0</v>
      </c>
      <c r="V19" s="331">
        <f t="shared" si="1"/>
        <v>53.8</v>
      </c>
      <c r="W19" s="331">
        <f t="shared" si="1"/>
        <v>0</v>
      </c>
      <c r="X19" s="331">
        <f t="shared" si="1"/>
        <v>0</v>
      </c>
      <c r="Y19" s="331">
        <f t="shared" si="1"/>
        <v>0</v>
      </c>
      <c r="Z19" s="332">
        <f t="shared" si="1"/>
        <v>463.7</v>
      </c>
      <c r="AA19" s="333">
        <f t="shared" ref="AA19:AA25" si="2">SUM(G19:Z19)</f>
        <v>1998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891</v>
      </c>
      <c r="I41" s="367">
        <f t="shared" si="8"/>
        <v>0</v>
      </c>
      <c r="J41" s="367">
        <f t="shared" si="8"/>
        <v>0</v>
      </c>
      <c r="K41" s="367">
        <f t="shared" si="8"/>
        <v>0</v>
      </c>
      <c r="L41" s="367">
        <f t="shared" si="8"/>
        <v>115.7</v>
      </c>
      <c r="M41" s="367">
        <f t="shared" si="8"/>
        <v>5.9</v>
      </c>
      <c r="N41" s="367">
        <f t="shared" si="8"/>
        <v>451.1</v>
      </c>
      <c r="O41" s="367">
        <f t="shared" si="8"/>
        <v>0</v>
      </c>
      <c r="P41" s="367">
        <f t="shared" si="8"/>
        <v>0</v>
      </c>
      <c r="Q41" s="367">
        <f t="shared" si="8"/>
        <v>0</v>
      </c>
      <c r="R41" s="367">
        <f t="shared" si="8"/>
        <v>0</v>
      </c>
      <c r="S41" s="367">
        <f t="shared" si="8"/>
        <v>0.2</v>
      </c>
      <c r="T41" s="367">
        <f t="shared" si="8"/>
        <v>16.600000000000001</v>
      </c>
      <c r="U41" s="367">
        <f t="shared" si="8"/>
        <v>0</v>
      </c>
      <c r="V41" s="367">
        <f t="shared" si="8"/>
        <v>53.8</v>
      </c>
      <c r="W41" s="367">
        <f t="shared" si="8"/>
        <v>0</v>
      </c>
      <c r="X41" s="367">
        <f t="shared" si="8"/>
        <v>0</v>
      </c>
      <c r="Y41" s="367">
        <f t="shared" si="8"/>
        <v>0</v>
      </c>
      <c r="Z41" s="368">
        <f t="shared" si="8"/>
        <v>463.7</v>
      </c>
      <c r="AA41" s="369">
        <f t="shared" si="4"/>
        <v>1998</v>
      </c>
    </row>
    <row r="42" spans="2:27" ht="20.45" customHeight="1">
      <c r="B42" s="167"/>
      <c r="C42" s="691"/>
      <c r="D42" s="207"/>
      <c r="E42" s="205" t="s">
        <v>262</v>
      </c>
      <c r="F42" s="383"/>
      <c r="G42" s="358">
        <f t="shared" ref="G42:Z42" si="9">SUM(G43:G45)</f>
        <v>0</v>
      </c>
      <c r="H42" s="358">
        <f t="shared" si="9"/>
        <v>891</v>
      </c>
      <c r="I42" s="358">
        <f t="shared" si="9"/>
        <v>0</v>
      </c>
      <c r="J42" s="358">
        <f t="shared" si="9"/>
        <v>0</v>
      </c>
      <c r="K42" s="358">
        <f t="shared" si="9"/>
        <v>0</v>
      </c>
      <c r="L42" s="358">
        <f t="shared" si="9"/>
        <v>115.7</v>
      </c>
      <c r="M42" s="358">
        <f t="shared" si="9"/>
        <v>5.9</v>
      </c>
      <c r="N42" s="358">
        <f t="shared" si="9"/>
        <v>451.1</v>
      </c>
      <c r="O42" s="358">
        <f t="shared" si="9"/>
        <v>0</v>
      </c>
      <c r="P42" s="358">
        <f t="shared" si="9"/>
        <v>0</v>
      </c>
      <c r="Q42" s="358">
        <f t="shared" si="9"/>
        <v>0</v>
      </c>
      <c r="R42" s="358">
        <f t="shared" si="9"/>
        <v>0</v>
      </c>
      <c r="S42" s="358">
        <f t="shared" si="9"/>
        <v>0.2</v>
      </c>
      <c r="T42" s="358">
        <f t="shared" si="9"/>
        <v>16.600000000000001</v>
      </c>
      <c r="U42" s="358">
        <f t="shared" si="9"/>
        <v>0</v>
      </c>
      <c r="V42" s="358">
        <f t="shared" si="9"/>
        <v>53.8</v>
      </c>
      <c r="W42" s="358">
        <f t="shared" si="9"/>
        <v>0</v>
      </c>
      <c r="X42" s="358">
        <f t="shared" si="9"/>
        <v>0</v>
      </c>
      <c r="Y42" s="358">
        <f t="shared" si="9"/>
        <v>0</v>
      </c>
      <c r="Z42" s="359">
        <f t="shared" si="9"/>
        <v>463.7</v>
      </c>
      <c r="AA42" s="360">
        <f t="shared" si="4"/>
        <v>1998</v>
      </c>
    </row>
    <row r="43" spans="2:27" ht="20.45" customHeight="1">
      <c r="B43" s="167"/>
      <c r="C43" s="691"/>
      <c r="D43" s="208"/>
      <c r="E43" s="203"/>
      <c r="F43" s="201" t="s">
        <v>235</v>
      </c>
      <c r="G43" s="361">
        <f>+ｱ.燃え殻!$AA$28</f>
        <v>0</v>
      </c>
      <c r="H43" s="361">
        <f>+ｲ.汚泥!$AA$28</f>
        <v>891</v>
      </c>
      <c r="I43" s="361">
        <f>+ｳ.廃油!$AA$28</f>
        <v>0</v>
      </c>
      <c r="J43" s="361">
        <f>+ｴ.廃酸!$AA$28</f>
        <v>0</v>
      </c>
      <c r="K43" s="361">
        <f>+ｵ.廃ｱﾙｶﾘ!$AA$28</f>
        <v>0</v>
      </c>
      <c r="L43" s="361">
        <f>+ｶ.廃ﾌﾟﾗ類!$AA$28</f>
        <v>115.7</v>
      </c>
      <c r="M43" s="361">
        <f>+ｷ.紙くず!$AA$28</f>
        <v>5.9</v>
      </c>
      <c r="N43" s="361">
        <f>+ｸ.木くず!$AA$28</f>
        <v>451.1</v>
      </c>
      <c r="O43" s="361">
        <f>+ｹ.繊維くず!$AA$28</f>
        <v>0</v>
      </c>
      <c r="P43" s="361">
        <f>+ｺ.動植物性残さ!$AA$28</f>
        <v>0</v>
      </c>
      <c r="Q43" s="361">
        <f>+ｻ.動物系固形不要物!$AA$28</f>
        <v>0</v>
      </c>
      <c r="R43" s="361">
        <f>+ｼ.ｺﾞﾑくず!$AA$28</f>
        <v>0</v>
      </c>
      <c r="S43" s="361">
        <f>+ｽ.金属くず!$AA$28</f>
        <v>0.2</v>
      </c>
      <c r="T43" s="361">
        <f>+ｾ.ｶﾞﾗｽ･ｺﾝｸﾘ･陶磁器くず!$AA$28</f>
        <v>16.600000000000001</v>
      </c>
      <c r="U43" s="361">
        <f>+ｿ.鉱さい!$AA$28</f>
        <v>0</v>
      </c>
      <c r="V43" s="361">
        <f>+ﾀ.がれき類!$AA$28</f>
        <v>53.8</v>
      </c>
      <c r="W43" s="361">
        <f>+ﾁ.動物のふん尿!$AA$28</f>
        <v>0</v>
      </c>
      <c r="X43" s="361">
        <f>+ﾂ.動物の死体!$AA$28</f>
        <v>0</v>
      </c>
      <c r="Y43" s="361">
        <f>+ﾃ.ばいじん!$AA$28</f>
        <v>0</v>
      </c>
      <c r="Z43" s="362">
        <f>+ﾄ.混合廃棄物その他!$AA$28</f>
        <v>463.7</v>
      </c>
      <c r="AA43" s="363">
        <f t="shared" si="4"/>
        <v>1998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891</v>
      </c>
      <c r="I47" s="370">
        <f>+ｳ.廃油!$AL$27</f>
        <v>0</v>
      </c>
      <c r="J47" s="370">
        <f>+ｴ.廃酸!$AL$27</f>
        <v>0</v>
      </c>
      <c r="K47" s="370">
        <f>+ｵ.廃ｱﾙｶﾘ!$AL$27</f>
        <v>0</v>
      </c>
      <c r="L47" s="370">
        <f>+ｶ.廃ﾌﾟﾗ類!$AL$27</f>
        <v>115.7</v>
      </c>
      <c r="M47" s="370">
        <f>+ｷ.紙くず!$AL$27</f>
        <v>5.9</v>
      </c>
      <c r="N47" s="370">
        <f>+ｸ.木くず!$AL$27</f>
        <v>451.1</v>
      </c>
      <c r="O47" s="370">
        <f>+ｹ.繊維くず!$AL$27</f>
        <v>0</v>
      </c>
      <c r="P47" s="370">
        <f>+ｺ.動植物性残さ!$AL$27</f>
        <v>0</v>
      </c>
      <c r="Q47" s="370">
        <f>+ｻ.動物系固形不要物!$AL$27</f>
        <v>0</v>
      </c>
      <c r="R47" s="370">
        <f>+ｼ.ｺﾞﾑくず!$AL$27</f>
        <v>0</v>
      </c>
      <c r="S47" s="370">
        <f>+ｽ.金属くず!$AL$27</f>
        <v>0.2</v>
      </c>
      <c r="T47" s="370">
        <f>+ｾ.ｶﾞﾗｽ･ｺﾝｸﾘ･陶磁器くず!$AL$27</f>
        <v>16.600000000000001</v>
      </c>
      <c r="U47" s="370">
        <f>+ｿ.鉱さい!$AL$27</f>
        <v>0</v>
      </c>
      <c r="V47" s="370">
        <f>+ﾀ.がれき類!$AL$27</f>
        <v>53.8</v>
      </c>
      <c r="W47" s="370">
        <f>+ﾁ.動物のふん尿!$AL$27</f>
        <v>0</v>
      </c>
      <c r="X47" s="370">
        <f>+ﾂ.動物の死体!$AL$27</f>
        <v>0</v>
      </c>
      <c r="Y47" s="370">
        <f>+ﾃ.ばいじん!$AL$27</f>
        <v>0</v>
      </c>
      <c r="Z47" s="371">
        <f>+ﾄ.混合廃棄物その他!$AL$27</f>
        <v>463.7</v>
      </c>
      <c r="AA47" s="372">
        <f t="shared" si="4"/>
        <v>1998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891</v>
      </c>
      <c r="I49" s="422">
        <f>+ｳ.廃油!$AS$24</f>
        <v>0</v>
      </c>
      <c r="J49" s="422">
        <f>+ｴ.廃酸!$AS$24</f>
        <v>0</v>
      </c>
      <c r="K49" s="422">
        <f>+ｵ.廃ｱﾙｶﾘ!$AS$24</f>
        <v>0</v>
      </c>
      <c r="L49" s="422">
        <f>+ｶ.廃ﾌﾟﾗ類!$AS$24</f>
        <v>115.7</v>
      </c>
      <c r="M49" s="422">
        <f>+ｷ.紙くず!$AS$24</f>
        <v>5.9</v>
      </c>
      <c r="N49" s="422">
        <f>+ｸ.木くず!$AS$24</f>
        <v>451.1</v>
      </c>
      <c r="O49" s="422">
        <f>+ｹ.繊維くず!$AS$24</f>
        <v>0</v>
      </c>
      <c r="P49" s="422">
        <f>+ｺ.動植物性残さ!$AS$24</f>
        <v>0</v>
      </c>
      <c r="Q49" s="422">
        <f>+ｻ.動物系固形不要物!$AS$24</f>
        <v>0</v>
      </c>
      <c r="R49" s="422">
        <f>+ｼ.ｺﾞﾑくず!$AS$24</f>
        <v>0</v>
      </c>
      <c r="S49" s="422">
        <f>+ｽ.金属くず!$AS$24</f>
        <v>0.2</v>
      </c>
      <c r="T49" s="422">
        <f>+ｾ.ｶﾞﾗｽ･ｺﾝｸﾘ･陶磁器くず!$AS$24</f>
        <v>16.600000000000001</v>
      </c>
      <c r="U49" s="422">
        <f>+ｿ.鉱さい!$AS$24</f>
        <v>0</v>
      </c>
      <c r="V49" s="422">
        <f>+ﾀ.がれき類!$AS$24</f>
        <v>53.8</v>
      </c>
      <c r="W49" s="422">
        <f>+ﾁ.動物のふん尿!$AS$24</f>
        <v>0</v>
      </c>
      <c r="X49" s="422">
        <f>+ﾂ.動物の死体!$AS$24</f>
        <v>0</v>
      </c>
      <c r="Y49" s="422">
        <f>+ﾃ.ばいじん!$AS$24</f>
        <v>0</v>
      </c>
      <c r="Z49" s="423">
        <f>+ﾄ.混合廃棄物その他!$AS$24</f>
        <v>463.7</v>
      </c>
      <c r="AA49" s="424">
        <f t="shared" si="4"/>
        <v>1998</v>
      </c>
    </row>
    <row r="50" spans="2:27" ht="20.45" customHeight="1">
      <c r="B50" s="167"/>
      <c r="C50" s="173"/>
      <c r="D50" s="410"/>
      <c r="E50" s="702" t="s">
        <v>449</v>
      </c>
      <c r="F50" s="703"/>
      <c r="G50" s="411"/>
      <c r="H50" s="411"/>
      <c r="I50" s="411"/>
      <c r="J50" s="411"/>
      <c r="K50" s="411"/>
      <c r="L50" s="376">
        <f>ｶ.廃ﾌﾟﾗ類!AU18</f>
        <v>20</v>
      </c>
      <c r="M50" s="411"/>
      <c r="N50" s="411"/>
      <c r="O50" s="411"/>
      <c r="P50" s="411"/>
      <c r="Q50" s="411"/>
      <c r="R50" s="411"/>
      <c r="S50" s="411"/>
      <c r="T50" s="411"/>
      <c r="U50" s="411"/>
      <c r="V50" s="411"/>
      <c r="W50" s="411"/>
      <c r="X50" s="411"/>
      <c r="Y50" s="411"/>
      <c r="Z50" s="433"/>
      <c r="AA50" s="377">
        <f t="shared" si="4"/>
        <v>20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95.7</v>
      </c>
      <c r="M52" s="415"/>
      <c r="N52" s="415"/>
      <c r="O52" s="415"/>
      <c r="P52" s="415"/>
      <c r="Q52" s="415"/>
      <c r="R52" s="415"/>
      <c r="S52" s="415"/>
      <c r="T52" s="415"/>
      <c r="U52" s="415"/>
      <c r="V52" s="415"/>
      <c r="W52" s="415"/>
      <c r="X52" s="415"/>
      <c r="Y52" s="415"/>
      <c r="Z52" s="433"/>
      <c r="AA52" s="377">
        <f t="shared" si="4"/>
        <v>95.7</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2341</v>
      </c>
      <c r="I63" s="406">
        <f t="shared" si="10"/>
        <v>0</v>
      </c>
      <c r="J63" s="406">
        <f t="shared" si="10"/>
        <v>0</v>
      </c>
      <c r="K63" s="406">
        <f t="shared" si="10"/>
        <v>0</v>
      </c>
      <c r="L63" s="406">
        <f t="shared" si="10"/>
        <v>225.7</v>
      </c>
      <c r="M63" s="406">
        <f t="shared" si="10"/>
        <v>15.9</v>
      </c>
      <c r="N63" s="406">
        <f t="shared" si="10"/>
        <v>571.1</v>
      </c>
      <c r="O63" s="406">
        <f t="shared" si="10"/>
        <v>0</v>
      </c>
      <c r="P63" s="406">
        <f t="shared" si="10"/>
        <v>0</v>
      </c>
      <c r="Q63" s="406">
        <f t="shared" si="10"/>
        <v>0</v>
      </c>
      <c r="R63" s="406">
        <f t="shared" si="10"/>
        <v>0</v>
      </c>
      <c r="S63" s="406">
        <f t="shared" si="10"/>
        <v>1.2</v>
      </c>
      <c r="T63" s="406">
        <f t="shared" si="10"/>
        <v>916.6</v>
      </c>
      <c r="U63" s="406">
        <f t="shared" si="10"/>
        <v>0</v>
      </c>
      <c r="V63" s="406">
        <f t="shared" si="10"/>
        <v>203.8</v>
      </c>
      <c r="W63" s="406">
        <f t="shared" si="10"/>
        <v>0</v>
      </c>
      <c r="X63" s="406">
        <f t="shared" si="10"/>
        <v>0</v>
      </c>
      <c r="Y63" s="406">
        <f t="shared" si="10"/>
        <v>0</v>
      </c>
      <c r="Z63" s="406">
        <f t="shared" si="10"/>
        <v>713.7</v>
      </c>
      <c r="AA63" s="407">
        <f>+AA9+AA19+AA20</f>
        <v>4989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5"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5月  26日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東京都文京区後楽1丁目5番3号
後楽国際ビルディング12階</v>
      </c>
      <c r="K16" s="746"/>
      <c r="L16" s="747"/>
      <c r="M16" s="747"/>
      <c r="N16" s="747"/>
      <c r="O16" s="748"/>
    </row>
    <row r="17" spans="1:15" ht="26.25" customHeight="1">
      <c r="C17" s="78"/>
      <c r="H17" s="23" t="s">
        <v>7</v>
      </c>
      <c r="I17" s="23"/>
      <c r="J17" s="746" t="str">
        <f>+表紙!J40</f>
        <v>株式会社塩浜工業東京本社
代表取締役　塩浜都広</v>
      </c>
      <c r="K17" s="746"/>
      <c r="L17" s="747"/>
      <c r="M17" s="747"/>
      <c r="N17" s="747"/>
      <c r="O17" s="748"/>
    </row>
    <row r="18" spans="1:15">
      <c r="C18" s="78"/>
      <c r="J18" s="21" t="s">
        <v>8</v>
      </c>
      <c r="O18" s="79"/>
    </row>
    <row r="19" spans="1:15">
      <c r="C19" s="78"/>
      <c r="J19" s="24" t="s">
        <v>9</v>
      </c>
      <c r="K19" s="24"/>
      <c r="L19" s="759" t="str">
        <f>IF(+表紙!L42="","",+表紙!L42)</f>
        <v>03-6747-6027</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株式会社塩浜工業</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2965</v>
      </c>
      <c r="N25" s="783"/>
      <c r="O25" s="784"/>
    </row>
    <row r="26" spans="1:15" ht="18" customHeight="1">
      <c r="C26" s="493" t="s">
        <v>11</v>
      </c>
      <c r="D26" s="494"/>
      <c r="E26" s="495"/>
      <c r="F26" s="769" t="str">
        <f>+表紙!F49</f>
        <v>東京都文京区後楽1丁目5番3号
後楽国際ビルディング12階</v>
      </c>
      <c r="G26" s="770"/>
      <c r="H26" s="770"/>
      <c r="I26" s="770"/>
      <c r="J26" s="770"/>
      <c r="K26" s="770"/>
      <c r="L26" s="126" t="s">
        <v>172</v>
      </c>
      <c r="M26" s="222"/>
      <c r="N26" s="773" t="str">
        <f>IF(+表紙!N49="","",+表紙!N49)</f>
        <v>03-6747-6027</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t="str">
        <f>+表紙!F58</f>
        <v>2024年度完工高576億円</v>
      </c>
      <c r="G35" s="741"/>
      <c r="H35" s="741"/>
      <c r="I35" s="741"/>
      <c r="J35" s="741"/>
      <c r="K35" s="741"/>
      <c r="L35" s="741"/>
      <c r="M35" s="741"/>
      <c r="N35" s="741"/>
      <c r="O35" s="742"/>
    </row>
    <row r="36" spans="3:15" ht="23.25" customHeight="1">
      <c r="C36" s="300"/>
      <c r="D36" s="317" t="s">
        <v>24</v>
      </c>
      <c r="E36" s="318" t="s">
        <v>378</v>
      </c>
      <c r="F36" s="743" t="str">
        <f>+表紙!F59</f>
        <v>370名(2024年4月時点)</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2991</v>
      </c>
      <c r="I40" s="240" t="s">
        <v>4</v>
      </c>
      <c r="J40" s="473" t="s">
        <v>324</v>
      </c>
      <c r="K40" s="474"/>
      <c r="L40" s="475"/>
      <c r="M40" s="786">
        <f>+表紙!M63</f>
        <v>2991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2991</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891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1450</v>
      </c>
      <c r="E24" s="629"/>
      <c r="F24" s="629"/>
      <c r="G24" s="194" t="s">
        <v>198</v>
      </c>
      <c r="H24" s="607">
        <f>+F12</f>
        <v>891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891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891</v>
      </c>
      <c r="Q27" s="612"/>
      <c r="R27" s="612"/>
      <c r="S27" s="612"/>
      <c r="T27" s="44" t="s">
        <v>38</v>
      </c>
      <c r="U27" s="64"/>
      <c r="V27" s="64"/>
      <c r="Y27" s="62" t="s">
        <v>39</v>
      </c>
      <c r="Z27" s="65"/>
      <c r="AH27" s="53"/>
      <c r="AI27" s="53"/>
      <c r="AJ27" s="53"/>
      <c r="AK27" s="53"/>
      <c r="AL27" s="575">
        <f>+AH18+P27</f>
        <v>891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891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1450</v>
      </c>
      <c r="E29" s="629"/>
      <c r="F29" s="629"/>
      <c r="G29" s="194" t="s">
        <v>198</v>
      </c>
      <c r="H29" s="607">
        <f>+AL27</f>
        <v>891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891</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1450</v>
      </c>
      <c r="E31" s="629"/>
      <c r="F31" s="629"/>
      <c r="G31" s="194" t="s">
        <v>198</v>
      </c>
      <c r="H31" s="607">
        <f>+AS24</f>
        <v>891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E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115.7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20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95.7</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110</v>
      </c>
      <c r="E24" s="629"/>
      <c r="F24" s="629"/>
      <c r="G24" s="194" t="s">
        <v>198</v>
      </c>
      <c r="H24" s="607">
        <f>+F12</f>
        <v>115.7</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115.7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115.7</v>
      </c>
      <c r="Q27" s="612"/>
      <c r="R27" s="612"/>
      <c r="S27" s="612"/>
      <c r="T27" s="44" t="s">
        <v>38</v>
      </c>
      <c r="U27" s="64"/>
      <c r="V27" s="64"/>
      <c r="Y27" s="62" t="s">
        <v>39</v>
      </c>
      <c r="Z27" s="65"/>
      <c r="AH27" s="53"/>
      <c r="AI27" s="53"/>
      <c r="AJ27" s="53"/>
      <c r="AK27" s="53"/>
      <c r="AL27" s="575">
        <f>+AH18+P27</f>
        <v>115.7</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115.7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110</v>
      </c>
      <c r="E29" s="629"/>
      <c r="F29" s="629"/>
      <c r="G29" s="194" t="s">
        <v>198</v>
      </c>
      <c r="H29" s="607">
        <f>+AL27</f>
        <v>115.7</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115.7</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51" ht="27" customHeight="1" thickTop="1" thickBot="1">
      <c r="B31" s="640" t="s">
        <v>226</v>
      </c>
      <c r="C31" s="641"/>
      <c r="D31" s="629">
        <v>110</v>
      </c>
      <c r="E31" s="629"/>
      <c r="F31" s="629"/>
      <c r="G31" s="194" t="s">
        <v>198</v>
      </c>
      <c r="H31" s="607">
        <f>+AS24</f>
        <v>115.7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82.713915298184958</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C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5.9</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5.9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5.9</v>
      </c>
      <c r="Q27" s="612"/>
      <c r="R27" s="612"/>
      <c r="S27" s="612"/>
      <c r="T27" s="44" t="s">
        <v>38</v>
      </c>
      <c r="U27" s="64"/>
      <c r="V27" s="64"/>
      <c r="Y27" s="62" t="s">
        <v>39</v>
      </c>
      <c r="Z27" s="65"/>
      <c r="AH27" s="53"/>
      <c r="AI27" s="53"/>
      <c r="AJ27" s="53"/>
      <c r="AK27" s="53"/>
      <c r="AL27" s="575">
        <f>+AH18+P27</f>
        <v>5.9</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5.9</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5.9</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5.9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株式会社塩浜工業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451.1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120</v>
      </c>
      <c r="E24" s="629"/>
      <c r="F24" s="629"/>
      <c r="G24" s="194" t="s">
        <v>198</v>
      </c>
      <c r="H24" s="607">
        <f>+F12</f>
        <v>451.1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451.1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451.1</v>
      </c>
      <c r="Q27" s="612"/>
      <c r="R27" s="612"/>
      <c r="S27" s="612"/>
      <c r="T27" s="44" t="s">
        <v>38</v>
      </c>
      <c r="U27" s="64"/>
      <c r="V27" s="64"/>
      <c r="Y27" s="62" t="s">
        <v>39</v>
      </c>
      <c r="Z27" s="65"/>
      <c r="AH27" s="53"/>
      <c r="AI27" s="53"/>
      <c r="AJ27" s="53"/>
      <c r="AK27" s="53"/>
      <c r="AL27" s="575">
        <f>+AH18+P27</f>
        <v>451.1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451.1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120</v>
      </c>
      <c r="E29" s="629"/>
      <c r="F29" s="629"/>
      <c r="G29" s="194" t="s">
        <v>198</v>
      </c>
      <c r="H29" s="607">
        <f>+AL27</f>
        <v>451.1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451.1</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120</v>
      </c>
      <c r="E31" s="629"/>
      <c r="F31" s="629"/>
      <c r="G31" s="194" t="s">
        <v>198</v>
      </c>
      <c r="H31" s="607">
        <f>+AS24</f>
        <v>451.1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2025-05-28T04:34:12Z</dcterms:created>
  <dcterms:modified xsi:type="dcterms:W3CDTF">2025-05-28T04:34:12Z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