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8"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H29" i="80"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<sst xmlns="http://schemas.openxmlformats.org/spreadsheetml/2006/main" count="3304" uniqueCount="471">
  <si>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</si>
  <si>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</si>
  <si>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</si>
  <si>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</si>
  <si>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</si>
  <si>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</si>
  <si>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</si>
  <si>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</si>
  <si>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</si>
  <si>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</si>
  <si>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</si>
  <si>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</si>
  <si>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</si>
  <si>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</si>
  <si>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</si>
  <si>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</si>
  <si>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</si>
  <si>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</si>
  <si>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</si>
  <si>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</si>
  <si>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</si>
  <si>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</si>
  <si>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</si>
  <si>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</si>
  <si>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</si>
  <si>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</si>
  <si>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</si>
  <si>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</si>
  <si>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</si>
  <si>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</si>
  <si>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</si>
  <si>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</si>
  <si>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</si>
  <si>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</si>
  <si>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</si>
  <si>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</si>
  <si>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</si>
  <si>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</si>
  <si>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</si>
  <si>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</si>
  <si>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</si>
  <si>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</si>
  <si>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</si>
  <si>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</si>
  <si>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</si>
  <si>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</si>
  <si>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</si>
  <si>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</si>
  <si>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</si>
  <si>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</si>
  <si>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</si>
  <si>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</si>
  <si>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</si>
  <si>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</si>
  <si>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</si>
  <si>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</si>
  <si>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</si>
  <si>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</si>
  <si>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</si>
  <si>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</si>
  <si>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</si>
  <si>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</si>
  <si>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</si>
  <si>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</si>
  <si>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</si>
  <si>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</si>
  <si>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</si>
  <si>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</si>
  <si>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</si>
  <si>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</si>
  <si>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</si>
  <si>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</si>
  <si>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</si>
  <si>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</si>
  <si>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</si>
  <si>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</si>
  <si>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</si>
  <si>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</si>
  <si>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</si>
  <si>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</si>
  <si>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</si>
  <si>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</si>
  <si>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</si>
  <si>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</si>
  <si>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</si>
  <si>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</si>
  <si>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</si>
  <si>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</si>
  <si>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</si>
  <si>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</si>
  <si>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</si>
  <si>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</si>
  <si>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</si>
  <si>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</si>
  <si>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</si>
  <si>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</si>
  <si>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</si>
  <si>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</si>
  <si>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</si>
  <si>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</si>
  <si>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</si>
  <si>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</si>
  <si>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</si>
  <si>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</si>
  <si>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</si>
  <si>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</si>
  <si>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</si>
  <si>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</si>
  <si>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</si>
  <si>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</si>
  <si>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</si>
  <si>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</si>
  <si>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</si>
  <si>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</si>
  <si>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</si>
  <si>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</si>
  <si>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</si>
  <si>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</si>
  <si>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</si>
  <si>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</si>
  <si>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</si>
  <si>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</si>
  <si>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</si>
  <si>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</si>
  <si>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</si>
  <si>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</si>
  <si>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</si>
  <si>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</si>
  <si>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</si>
  <si>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</si>
  <si>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</si>
  <si>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</si>
  <si>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</si>
  <si>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</si>
  <si>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</si>
  <si>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</si>
  <si>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</si>
  <si>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</si>
  <si>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</si>
  <si>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</si>
  <si>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</si>
  <si>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</si>
  <si>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</si>
  <si>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</si>
  <si>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</si>
  <si>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</si>
  <si>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</si>
  <si>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</si>
  <si>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</si>
  <si>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</si>
  <si>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</si>
  <si>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</si>
  <si>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</si>
  <si>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</si>
  <si>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</si>
  <si>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</si>
  <si>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</si>
  <si>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</si>
  <si>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</si>
  <si>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</si>
  <si>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</si>
  <si>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</si>
  <si>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</si>
  <si>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</si>
  <si>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</si>
  <si>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</si>
  <si>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</si>
  <si>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</si>
  <si>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</si>
  <si>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</si>
  <si>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</si>
  <si>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</si>
  <si>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</si>
  <si>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</si>
  <si>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</si>
  <si>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</si>
  <si>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</si>
  <si>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</si>
  <si>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</si>
  <si>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</si>
  <si>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</si>
  <si>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</si>
  <si>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</si>
  <si>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</si>
  <si>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</si>
  <si>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</si>
  <si>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</si>
  <si>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</si>
  <si>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</si>
  <si>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</si>
  <si>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</si>
  <si>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</si>
  <si>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</si>
  <si>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</si>
  <si>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</si>
  <si>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</si>
  <si>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</si>
  <si>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</si>
  <si>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</si>
  <si>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</si>
  <si>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</si>
  <si>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</si>
  <si>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</si>
  <si>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</si>
  <si>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</si>
  <si>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</si>
  <si>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</si>
  <si>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</si>
  <si>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</si>
  <si>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</si>
  <si>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</si>
  <si>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</si>
  <si>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</si>
  <si>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</si>
  <si>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</si>
  <si>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</si>
  <si>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</si>
  <si>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</si>
  <si>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</si>
  <si>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</si>
  <si>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</si>
  <si>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</si>
  <si>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</si>
  <si>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</si>
  <si>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</si>
  <si>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</si>
  <si>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</si>
  <si>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</si>
  <si>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</si>
  <si>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</si>
  <si>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</si>
  <si>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</si>
  <si>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</si>
  <si>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</si>
  <si>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</si>
  <si>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</si>
  <si>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</si>
  <si>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</si>
  <si>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</si>
  <si>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</si>
  <si>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</si>
  <si>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</si>
  <si>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</si>
  <si>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</si>
  <si>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</si>
  <si>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</si>
  <si>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</si>
  <si>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</si>
  <si>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</si>
  <si>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</si>
  <si>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</si>
  <si>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</si>
  <si>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</si>
  <si>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</si>
  <si>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</si>
  <si>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</si>
  <si>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</si>
  <si>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</si>
  <si>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</si>
  <si>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</si>
  <si>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</si>
  <si>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</si>
  <si>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</si>
  <si>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</si>
  <si>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</si>
  <si>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</si>
  <si>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</si>
  <si>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</si>
  <si>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</si>
  <si>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</si>
  <si>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</si>
  <si>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</si>
  <si>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</si>
  <si>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</si>
  <si>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</si>
  <si>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</si>
  <si>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</si>
  <si>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</si>
  <si>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</si>
  <si>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</si>
  <si>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</si>
  <si>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</si>
  <si>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</si>
  <si>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</si>
  <si>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</si>
  <si>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</si>
  <si>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</si>
  <si>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</si>
  <si>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</si>
  <si>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</si>
  <si>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</si>
  <si>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</si>
  <si>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</si>
  <si>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</si>
  <si>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</si>
  <si>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</si>
  <si>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</si>
  <si>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</si>
  <si>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</si>
  <si>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</si>
  <si>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</si>
  <si>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</si>
  <si>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</si>
  <si>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</si>
  <si>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</si>
  <si>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</si>
  <si>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</si>
  <si>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</si>
  <si>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</si>
  <si>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</si>
  <si>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</si>
  <si>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</si>
  <si>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</si>
  <si>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</si>
  <si>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</si>
  <si>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</si>
  <si>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</si>
  <si>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</si>
  <si>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</si>
  <si>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</si>
  <si>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</si>
  <si>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</si>
  <si>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</si>
  <si>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</si>
  <si>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</si>
  <si>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</si>
  <si>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</si>
  <si>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</si>
  <si>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</si>
  <si>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</si>
  <si>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</si>
  <si>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</si>
  <si>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</si>
  <si>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</si>
  <si>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</si>
  <si>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</si>
  <si>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</si>
  <si>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</si>
  <si>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</si>
  <si>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</si>
  <si>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</si>
  <si>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</si>
  <si>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</si>
  <si>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</si>
  <si>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</si>
  <si>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</si>
  <si>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</si>
  <si>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</si>
  <si>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</si>
  <si>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</si>
  <si>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</si>
  <si>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</si>
  <si>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</si>
  <si>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</si>
  <si>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</si>
  <si>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</si>
  <si>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</si>
  <si>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</si>
  <si>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</si>
  <si>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</si>
  <si>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</si>
  <si>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</si>
  <si>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</si>
  <si>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</si>
  <si>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</si>
  <si>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</si>
  <si>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</si>
  <si>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</si>
  <si>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</si>
  <si>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</si>
  <si>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</si>
  <si>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</si>
  <si>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</si>
  <si>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</si>
  <si>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</si>
  <si>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</si>
  <si>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</si>
  <si>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</si>
  <si>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</si>
  <si>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</si>
  <si>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</si>
  <si>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</si>
  <si>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</si>
  <si>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</si>
  <si>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</si>
  <si>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</si>
  <si>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</si>
  <si>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</si>
  <si>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</si>
  <si>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</si>
  <si>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</si>
  <si>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</si>
  <si>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</si>
  <si>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</si>
  <si>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</si>
  <si>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</si>
  <si>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</si>
  <si>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</si>
  <si>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</si>
  <si>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</si>
  <si>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</si>
  <si>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</si>
  <si>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</si>
  <si>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</si>
  <si>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</si>
  <si>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</si>
  <si>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</si>
  <si>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</si>
  <si>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</si>
  <si>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</si>
  <si>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</si>
  <si>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</si>
  <si>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</si>
  <si>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</si>
  <si>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</si>
  <si>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</si>
  <si>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</si>
  <si>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</si>
  <si>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</si>
  <si>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</si>
  <si>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</si>
  <si>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</si>
  <si>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</si>
  <si>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</si>
  <si>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</si>
  <si>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</si>
  <si>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</si>
  <si>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</si>
  <si>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</si>
  <si>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</si>
  <si>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</si>
  <si>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</si>
  <si>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</si>
  <si>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</si>
  <si>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</si>
  <si>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</si>
  <si>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</si>
  <si>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</si>
  <si>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</si>
  <si>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</si>
  <si>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</si>
  <si>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</si>
  <si>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</si>
  <si>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</si>
  <si>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</si>
  <si>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</si>
  <si>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</si>
  <si>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</si>
  <si>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</si>
  <si>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</si>
  <si>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</si>
  <si>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</si>
  <si>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</si>
  <si>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</si>
  <si>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</si>
  <si>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</si>
  <si>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</si>
  <si>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</si>
  <si>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</si>
  <si>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</si>
  <si>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</si>
  <si>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</si>
  <si>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</si>
  <si>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横浜市長</t>
    <rPh sb="0" eb="2">
      <t>ヨコハマ</t>
    </rPh>
    <rPh sb="2" eb="4">
      <t>シチョウ</t>
    </rPh>
    <phoneticPr fontId="3"/>
  </si>
  <si>
    <t>横浜市都筑区川和台８－５</t>
    <rPh sb="0" eb="3">
      <t>ヨコハマシ</t>
    </rPh>
    <rPh sb="3" eb="6">
      <t>ツヅキク</t>
    </rPh>
    <rPh sb="6" eb="9">
      <t>カワワダイ</t>
    </rPh>
    <phoneticPr fontId="3"/>
  </si>
  <si>
    <t>ユーワ技研株式会社</t>
    <rPh sb="3" eb="5">
      <t>ギケン</t>
    </rPh>
    <rPh sb="5" eb="7">
      <t>カブシキ</t>
    </rPh>
    <rPh sb="7" eb="9">
      <t>カイシャ</t>
    </rPh>
    <phoneticPr fontId="3"/>
  </si>
  <si>
    <t>ユーワ技研株式会社　代表取締役　小島　安弘</t>
    <rPh sb="3" eb="5">
      <t>ギケン</t>
    </rPh>
    <rPh sb="5" eb="7">
      <t>カブシキ</t>
    </rPh>
    <rPh sb="7" eb="9">
      <t>カイシャ</t>
    </rPh>
    <rPh sb="10" eb="12">
      <t>ダイヒョウ</t>
    </rPh>
    <rPh sb="12" eb="15">
      <t>トリシマリヤク</t>
    </rPh>
    <rPh sb="16" eb="18">
      <t>オジマ</t>
    </rPh>
    <rPh sb="19" eb="21">
      <t>ヤスヒロ</t>
    </rPh>
    <phoneticPr fontId="3"/>
  </si>
  <si>
    <t>045-508-9853</t>
    <phoneticPr fontId="3"/>
  </si>
  <si>
    <t>○</t>
  </si>
  <si>
    <t>令和   7年   6月   25日</t>
    <phoneticPr fontId="3"/>
  </si>
  <si>
    <t>12人</t>
    <rPh sb="2" eb="3">
      <t>ヒト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</si>
</sst>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0"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54" zoomScaleNormal="100" zoomScaleSheetLayoutView="100" workbookViewId="0">
      <selection activeCell="Q30" sqref="Q30"/>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468</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469</v>
      </c>
      <c r="M34" s="501"/>
      <c r="N34" s="501"/>
      <c r="O34" s="502"/>
      <c r="Q34" s="20"/>
      <c r="R34" s="20"/>
      <c r="S34" s="20"/>
    </row>
    <row r="35" spans="1:19" ht="11.25" customHeight="1">
      <c r="C35" s="78"/>
      <c r="O35" s="80"/>
      <c r="Q35" s="20"/>
      <c r="R35" s="20"/>
      <c r="S35" s="20"/>
    </row>
    <row r="36" spans="1:19" ht="13.5">
      <c r="C36" s="468" t="s">
        <v>463</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466</v>
      </c>
      <c r="K40" s="480"/>
      <c r="L40" s="481"/>
      <c r="M40" s="481"/>
      <c r="N40" s="481"/>
      <c r="O40" s="482"/>
    </row>
    <row r="41" spans="1:19">
      <c r="C41" s="78"/>
      <c r="J41" s="21" t="s">
        <v>8</v>
      </c>
      <c r="O41" s="79"/>
    </row>
    <row r="42" spans="1:19">
      <c r="C42" s="78"/>
      <c r="J42" s="24" t="s">
        <v>9</v>
      </c>
      <c r="K42" s="24"/>
      <c r="L42" s="483" t="s">
        <v>467</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465</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2950</v>
      </c>
      <c r="N48" s="507"/>
      <c r="O48" s="508"/>
    </row>
    <row r="49" spans="3:21" ht="18" customHeight="1">
      <c r="C49" s="457" t="s">
        <v>11</v>
      </c>
      <c r="D49" s="489"/>
      <c r="E49" s="490"/>
      <c r="F49" s="476" t="s">
        <v>464</v>
      </c>
      <c r="G49" s="477"/>
      <c r="H49" s="477"/>
      <c r="I49" s="477"/>
      <c r="J49" s="477"/>
      <c r="K49" s="477"/>
      <c r="L49" s="126" t="s">
        <v>172</v>
      </c>
      <c r="M49" s="386"/>
      <c r="N49" s="509" t="s">
        <v>467</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v>21</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47</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t="s">
        <v>470</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1343.7</v>
      </c>
      <c r="I63" s="240" t="s">
        <v>4</v>
      </c>
      <c r="J63" s="525" t="s">
        <v>324</v>
      </c>
      <c r="K63" s="526"/>
      <c r="L63" s="527"/>
      <c r="M63" s="523">
        <f>+別紙!AA14</f>
        <v>1343.7</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1339.7</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ユーワ技研株式会社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ユーワ技研株式会社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ユーワ技研株式会社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ユーワ技研株式会社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ユーワ技研株式会社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21" zoomScaleNormal="100" workbookViewId="0">
      <selection activeCell="G29" sqref="G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ユーワ技研株式会社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0.9</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0.9</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ユーワ技研株式会社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23" zoomScaleNormal="100" workbookViewId="0">
      <selection activeCell="H31" sqref="H31:I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ユーワ技研株式会社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240.2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1318.2</v>
      </c>
      <c r="E24" s="584"/>
      <c r="F24" s="584"/>
      <c r="G24" s="194" t="s">
        <v>198</v>
      </c>
      <c r="H24" s="573">
        <f>+F12</f>
        <v>240.2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240.2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240.2</v>
      </c>
      <c r="Q27" s="633"/>
      <c r="R27" s="633"/>
      <c r="S27" s="633"/>
      <c r="T27" s="44" t="s">
        <v>38</v>
      </c>
      <c r="U27" s="64"/>
      <c r="V27" s="64"/>
      <c r="Y27" s="62" t="s">
        <v>39</v>
      </c>
      <c r="Z27" s="65"/>
      <c r="AH27" s="53"/>
      <c r="AI27" s="53"/>
      <c r="AJ27" s="53"/>
      <c r="AK27" s="53"/>
      <c r="AL27" s="603">
        <f>+AH18+P27</f>
        <v>240.2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240.2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1318.2</v>
      </c>
      <c r="E29" s="584"/>
      <c r="F29" s="584"/>
      <c r="G29" s="194" t="s">
        <v>198</v>
      </c>
      <c r="H29" s="573">
        <f>+AL27</f>
        <v>240.2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240.2</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1318.2</v>
      </c>
      <c r="E31" s="584"/>
      <c r="F31" s="584"/>
      <c r="G31" s="194" t="s">
        <v>198</v>
      </c>
      <c r="H31" s="573">
        <f>+AS24</f>
        <v>240.2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ユーワ技研株式会社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ユーワ技研株式会社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ユーワ技研株式会社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ユーワ技研株式会社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21" zoomScaleNormal="100" workbookViewId="0">
      <selection activeCell="G29" sqref="G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ユーワ技研株式会社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2.1</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2.1</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zoomScale="70" zoomScaleNormal="70" workbookViewId="0">
      <selection activeCell="L9" sqref="L9"/>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ユーワ技研株式会社</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21.5</v>
      </c>
      <c r="I9" s="319">
        <f>IF(OR(ｳ.廃油!D24&gt;0,ｳ.廃油!D24&lt;0),ｳ.廃油!D24,IF(I$19&gt;0,"0",0))</f>
        <v>0.5</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0.5</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0.9</v>
      </c>
      <c r="U9" s="319">
        <f>IF(OR(ｿ.鉱さい!D24&gt;0,ｿ.鉱さい!D24&lt;0),ｿ.鉱さい!D24,IF(U$19&gt;0,"0",0))</f>
        <v>0</v>
      </c>
      <c r="V9" s="319">
        <f>IF(OR(ﾀ.がれき類!D24&gt;0,ﾀ.がれき類!D24&lt;0),ﾀ.がれき類!D24,IF(V$19&gt;0,"0",0))</f>
        <v>1318.2</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2.1</v>
      </c>
      <c r="AA9" s="321">
        <f>IF(SUM(G9:Z9)&gt;0,SUM(G9:Z9),IF(AA$19&gt;0,"0",0))</f>
        <v>1343.7</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21.5</v>
      </c>
      <c r="I14" s="325">
        <f>IF(OR(ｳ.廃油!D29&gt;0,ｳ.廃油!D29&lt;0),ｳ.廃油!D29,IF(I$19&gt;0,"0",0))</f>
        <v>0.5</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0.5</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0.9</v>
      </c>
      <c r="U14" s="325">
        <f>IF(OR(ｿ.鉱さい!D29&gt;0,ｿ.鉱さい!D29&lt;0),ｿ.鉱さい!D29,IF(U$19&gt;0,"0",0))</f>
        <v>0</v>
      </c>
      <c r="V14" s="325">
        <f>IF(OR(ﾀ.がれき類!D29&gt;0,ﾀ.がれき類!D29&lt;0),ﾀ.がれき類!D29,IF(V$19&gt;0,"0",0))</f>
        <v>1318.2</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2.1</v>
      </c>
      <c r="AA14" s="327">
        <f t="shared" si="0"/>
        <v>1343.7</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21.5</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1318.2</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1339.7</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3</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240.2</v>
      </c>
      <c r="W19" s="331">
        <f t="shared" si="1"/>
        <v>0</v>
      </c>
      <c r="X19" s="331">
        <f t="shared" si="1"/>
        <v>0</v>
      </c>
      <c r="Y19" s="331">
        <f t="shared" si="1"/>
        <v>0</v>
      </c>
      <c r="Z19" s="332">
        <f t="shared" si="1"/>
        <v>0</v>
      </c>
      <c r="AA19" s="333">
        <f t="shared" ref="AA19:AA25" si="2">SUM(G19:Z19)</f>
        <v>243.2</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3</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240.2</v>
      </c>
      <c r="W41" s="367">
        <f t="shared" si="8"/>
        <v>0</v>
      </c>
      <c r="X41" s="367">
        <f t="shared" si="8"/>
        <v>0</v>
      </c>
      <c r="Y41" s="367">
        <f t="shared" si="8"/>
        <v>0</v>
      </c>
      <c r="Z41" s="368">
        <f t="shared" si="8"/>
        <v>0</v>
      </c>
      <c r="AA41" s="369">
        <f t="shared" si="4"/>
        <v>243.2</v>
      </c>
    </row>
    <row r="42" spans="2:27" ht="20.45" customHeight="1">
      <c r="B42" s="167"/>
      <c r="C42" s="721"/>
      <c r="D42" s="207"/>
      <c r="E42" s="205" t="s">
        <v>262</v>
      </c>
      <c r="F42" s="383"/>
      <c r="G42" s="358">
        <f t="shared" ref="G42:Z42" si="9">SUM(G43:G45)</f>
        <v>0</v>
      </c>
      <c r="H42" s="358">
        <f t="shared" si="9"/>
        <v>3</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240.2</v>
      </c>
      <c r="W42" s="358">
        <f t="shared" si="9"/>
        <v>0</v>
      </c>
      <c r="X42" s="358">
        <f t="shared" si="9"/>
        <v>0</v>
      </c>
      <c r="Y42" s="358">
        <f t="shared" si="9"/>
        <v>0</v>
      </c>
      <c r="Z42" s="359">
        <f t="shared" si="9"/>
        <v>0</v>
      </c>
      <c r="AA42" s="360">
        <f t="shared" si="4"/>
        <v>243.2</v>
      </c>
    </row>
    <row r="43" spans="2:27" ht="20.45" customHeight="1">
      <c r="B43" s="167"/>
      <c r="C43" s="721"/>
      <c r="D43" s="208"/>
      <c r="E43" s="203"/>
      <c r="F43" s="201" t="s">
        <v>235</v>
      </c>
      <c r="G43" s="361">
        <f>+ｱ.燃え殻!$AA$28</f>
        <v>0</v>
      </c>
      <c r="H43" s="361">
        <f>+ｲ.汚泥!$AA$28</f>
        <v>3</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240.2</v>
      </c>
      <c r="W43" s="361">
        <f>+ﾁ.動物のふん尿!$AA$28</f>
        <v>0</v>
      </c>
      <c r="X43" s="361">
        <f>+ﾂ.動物の死体!$AA$28</f>
        <v>0</v>
      </c>
      <c r="Y43" s="361">
        <f>+ﾃ.ばいじん!$AA$28</f>
        <v>0</v>
      </c>
      <c r="Z43" s="362">
        <f>+ﾄ.混合廃棄物その他!$AA$28</f>
        <v>0</v>
      </c>
      <c r="AA43" s="363">
        <f t="shared" si="4"/>
        <v>243.2</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3</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240.2</v>
      </c>
      <c r="W47" s="370">
        <f>+ﾁ.動物のふん尿!$AL$27</f>
        <v>0</v>
      </c>
      <c r="X47" s="370">
        <f>+ﾂ.動物の死体!$AL$27</f>
        <v>0</v>
      </c>
      <c r="Y47" s="370">
        <f>+ﾃ.ばいじん!$AL$27</f>
        <v>0</v>
      </c>
      <c r="Z47" s="371">
        <f>+ﾄ.混合廃棄物その他!$AL$27</f>
        <v>0</v>
      </c>
      <c r="AA47" s="372">
        <f t="shared" si="4"/>
        <v>243.2</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3</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240.2</v>
      </c>
      <c r="W49" s="422">
        <f>+ﾁ.動物のふん尿!$AS$24</f>
        <v>0</v>
      </c>
      <c r="X49" s="422">
        <f>+ﾂ.動物の死体!$AS$24</f>
        <v>0</v>
      </c>
      <c r="Y49" s="422">
        <f>+ﾃ.ばいじん!$AS$24</f>
        <v>0</v>
      </c>
      <c r="Z49" s="423">
        <f>+ﾄ.混合廃棄物その他!$AS$24</f>
        <v>0</v>
      </c>
      <c r="AA49" s="424">
        <f t="shared" si="4"/>
        <v>243.2</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24.5</v>
      </c>
      <c r="I63" s="406">
        <f t="shared" si="10"/>
        <v>0.5</v>
      </c>
      <c r="J63" s="406">
        <f t="shared" si="10"/>
        <v>0</v>
      </c>
      <c r="K63" s="406">
        <f t="shared" si="10"/>
        <v>0</v>
      </c>
      <c r="L63" s="406">
        <f t="shared" si="10"/>
        <v>0.5</v>
      </c>
      <c r="M63" s="406">
        <f t="shared" si="10"/>
        <v>0</v>
      </c>
      <c r="N63" s="406">
        <f t="shared" si="10"/>
        <v>0</v>
      </c>
      <c r="O63" s="406">
        <f t="shared" si="10"/>
        <v>0</v>
      </c>
      <c r="P63" s="406">
        <f t="shared" si="10"/>
        <v>0</v>
      </c>
      <c r="Q63" s="406">
        <f t="shared" si="10"/>
        <v>0</v>
      </c>
      <c r="R63" s="406">
        <f t="shared" si="10"/>
        <v>0</v>
      </c>
      <c r="S63" s="406">
        <f t="shared" si="10"/>
        <v>0</v>
      </c>
      <c r="T63" s="406">
        <f t="shared" si="10"/>
        <v>0.9</v>
      </c>
      <c r="U63" s="406">
        <f t="shared" si="10"/>
        <v>0</v>
      </c>
      <c r="V63" s="406">
        <f t="shared" si="10"/>
        <v>1558.4</v>
      </c>
      <c r="W63" s="406">
        <f t="shared" si="10"/>
        <v>0</v>
      </c>
      <c r="X63" s="406">
        <f t="shared" si="10"/>
        <v>0</v>
      </c>
      <c r="Y63" s="406">
        <f t="shared" si="10"/>
        <v>0</v>
      </c>
      <c r="Z63" s="406">
        <f t="shared" si="10"/>
        <v>2.1</v>
      </c>
      <c r="AA63" s="407">
        <f>+AA9+AA19+AA20</f>
        <v>1586.9</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O5" sqref="O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7年   6月   25日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横浜市都筑区川和台８－５</v>
      </c>
      <c r="K16" s="780"/>
      <c r="L16" s="781"/>
      <c r="M16" s="781"/>
      <c r="N16" s="781"/>
      <c r="O16" s="782"/>
    </row>
    <row r="17" spans="1:15" ht="26.25" customHeight="1">
      <c r="C17" s="78"/>
      <c r="H17" s="23" t="s">
        <v>7</v>
      </c>
      <c r="I17" s="23"/>
      <c r="J17" s="780" t="str">
        <f>+表紙!J40</f>
        <v>ユーワ技研株式会社　代表取締役　小島　安弘</v>
      </c>
      <c r="K17" s="780"/>
      <c r="L17" s="781"/>
      <c r="M17" s="781"/>
      <c r="N17" s="781"/>
      <c r="O17" s="782"/>
    </row>
    <row r="18" spans="1:15">
      <c r="C18" s="78"/>
      <c r="J18" s="21" t="s">
        <v>8</v>
      </c>
      <c r="O18" s="79"/>
    </row>
    <row r="19" spans="1:15">
      <c r="C19" s="78"/>
      <c r="J19" s="24" t="s">
        <v>9</v>
      </c>
      <c r="K19" s="24"/>
      <c r="L19" s="746" t="str">
        <f>IF(+表紙!L42="","",+表紙!L42)</f>
        <v>045-508-9853</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ユーワ技研株式会社</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2950</v>
      </c>
      <c r="N25" s="770"/>
      <c r="O25" s="771"/>
    </row>
    <row r="26" spans="1:15" ht="18" customHeight="1">
      <c r="C26" s="457" t="s">
        <v>11</v>
      </c>
      <c r="D26" s="489"/>
      <c r="E26" s="490"/>
      <c r="F26" s="756" t="str">
        <f>+表紙!F49</f>
        <v>横浜市都筑区川和台８－５</v>
      </c>
      <c r="G26" s="757"/>
      <c r="H26" s="757"/>
      <c r="I26" s="757"/>
      <c r="J26" s="757"/>
      <c r="K26" s="757"/>
      <c r="L26" s="126" t="s">
        <v>172</v>
      </c>
      <c r="M26" s="222"/>
      <c r="N26" s="760" t="str">
        <f>IF(+表紙!N49="","",+表紙!N49)</f>
        <v>045-508-9853</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f>+表紙!L52</f>
        <v>21</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47</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t="str">
        <f>+表紙!F59</f>
        <v>12人</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1343.7</v>
      </c>
      <c r="I40" s="240" t="s">
        <v>4</v>
      </c>
      <c r="J40" s="525" t="s">
        <v>324</v>
      </c>
      <c r="K40" s="526"/>
      <c r="L40" s="527"/>
      <c r="M40" s="741">
        <f>+表紙!M63</f>
        <v>1343.7</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1339.7</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23" zoomScaleNormal="100" workbookViewId="0">
      <selection activeCell="K31" sqref="K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ユーワ技研株式会社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21.5</v>
      </c>
      <c r="E24" s="584"/>
      <c r="F24" s="584"/>
      <c r="G24" s="194" t="s">
        <v>198</v>
      </c>
      <c r="H24" s="573">
        <f>+F12</f>
        <v>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v>
      </c>
      <c r="Q27" s="633"/>
      <c r="R27" s="633"/>
      <c r="S27" s="633"/>
      <c r="T27" s="44" t="s">
        <v>38</v>
      </c>
      <c r="U27" s="64"/>
      <c r="V27" s="64"/>
      <c r="Y27" s="62" t="s">
        <v>39</v>
      </c>
      <c r="Z27" s="65"/>
      <c r="AH27" s="53"/>
      <c r="AI27" s="53"/>
      <c r="AJ27" s="53"/>
      <c r="AK27" s="53"/>
      <c r="AL27" s="603">
        <f>+AH18+P27</f>
        <v>3</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21.5</v>
      </c>
      <c r="E29" s="584"/>
      <c r="F29" s="584"/>
      <c r="G29" s="194" t="s">
        <v>198</v>
      </c>
      <c r="H29" s="573">
        <f>+AL27</f>
        <v>3</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3</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21.5</v>
      </c>
      <c r="E31" s="584"/>
      <c r="F31" s="584"/>
      <c r="G31" s="194" t="s">
        <v>198</v>
      </c>
      <c r="H31" s="573">
        <f>+AS24</f>
        <v>3</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22" zoomScaleNormal="100" workbookViewId="0">
      <selection activeCell="G29" sqref="G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ユーワ技研株式会社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0.5</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0.5</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ユーワ技研株式会社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ユーワ技研株式会社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22"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ユーワ技研株式会社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0.5</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0.5</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t="str">
        <f>IF(SUM(F12,F15)&gt;0,SUM(P12,P21,AH9,AS24,AS27,AS31)/SUM(F12,F15)*100,"")</f>
        <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t="str">
        <f>IF(SUM(F12,F15)&gt;0,SUM(P21,AS27,AS31,AU9,AU20)/SUM(F12,F15)*100,"")</f>
        <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ユーワ技研株式会社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ユーワ技研株式会社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2025-07-08T01:21:38Z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