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E0AC247-D4E0-489F-BB35-ECFEDB4948D6}" xr6:coauthVersionLast="47" xr6:coauthVersionMax="47" xr10:uidLastSave="{00000000-0000-0000-0000-000000000000}"/>
  <bookViews>
    <workbookView xWindow="-120" yWindow="-120" windowWidth="29040" windowHeight="15720" tabRatio="808" firstSheet="6"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H31" i="74" l="1"/>
  <c r="H49" i="94"/>
  <c r="N49" i="94"/>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<sst xmlns="http://schemas.openxmlformats.org/spreadsheetml/2006/main" count="3304" uniqueCount="472">
  <si>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</si>
  <si>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</si>
  <si>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</si>
  <si>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</si>
  <si>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</si>
  <si>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</si>
  <si>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</si>
  <si>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</si>
  <si>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</si>
  <si>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</si>
  <si>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</si>
  <si>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</si>
  <si>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</si>
  <si>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</si>
  <si>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</si>
  <si>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</si>
  <si>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</si>
  <si>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</si>
  <si>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</si>
  <si>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</si>
  <si>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</si>
  <si>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</si>
  <si>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</si>
  <si>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</si>
  <si>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</si>
  <si>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</si>
  <si>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</si>
  <si>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</si>
  <si>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</si>
  <si>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</si>
  <si>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</si>
  <si>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</si>
  <si>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</si>
  <si>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</si>
  <si>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</si>
  <si>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</si>
  <si>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</si>
  <si>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</si>
  <si>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</si>
  <si>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</si>
  <si>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</si>
  <si>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</si>
  <si>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</si>
  <si>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</si>
  <si>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</si>
  <si>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</si>
  <si>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</si>
  <si>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</si>
  <si>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</si>
  <si>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</si>
  <si>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</si>
  <si>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</si>
  <si>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</si>
  <si>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</si>
  <si>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</si>
  <si>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</si>
  <si>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</si>
  <si>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</si>
  <si>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</si>
  <si>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</si>
  <si>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</si>
  <si>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</si>
  <si>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</si>
  <si>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</si>
  <si>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</si>
  <si>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</si>
  <si>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</si>
  <si>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</si>
  <si>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</si>
  <si>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</si>
  <si>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</si>
  <si>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</si>
  <si>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</si>
  <si>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</si>
  <si>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</si>
  <si>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</si>
  <si>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</si>
  <si>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</si>
  <si>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</si>
  <si>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</si>
  <si>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</si>
  <si>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</si>
  <si>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</si>
  <si>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</si>
  <si>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</si>
  <si>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</si>
  <si>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</si>
  <si>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</si>
  <si>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</si>
  <si>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</si>
  <si>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</si>
  <si>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</si>
  <si>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</si>
  <si>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</si>
  <si>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</si>
  <si>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</si>
  <si>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</si>
  <si>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</si>
  <si>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</si>
  <si>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</si>
  <si>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</si>
  <si>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</si>
  <si>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</si>
  <si>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</si>
  <si>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</si>
  <si>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</si>
  <si>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</si>
  <si>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</si>
  <si>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</si>
  <si>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</si>
  <si>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</si>
  <si>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</si>
  <si>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</si>
  <si>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</si>
  <si>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</si>
  <si>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</si>
  <si>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</si>
  <si>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</si>
  <si>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</si>
  <si>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</si>
  <si>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</si>
  <si>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</si>
  <si>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</si>
  <si>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</si>
  <si>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</si>
  <si>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</si>
  <si>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</si>
  <si>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</si>
  <si>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</si>
  <si>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</si>
  <si>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</si>
  <si>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</si>
  <si>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</si>
  <si>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</si>
  <si>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</si>
  <si>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</si>
  <si>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</si>
  <si>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</si>
  <si>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</si>
  <si>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</si>
  <si>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</si>
  <si>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</si>
  <si>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</si>
  <si>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</si>
  <si>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</si>
  <si>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</si>
  <si>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</si>
  <si>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</si>
  <si>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</si>
  <si>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</si>
  <si>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</si>
  <si>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</si>
  <si>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</si>
  <si>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</si>
  <si>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</si>
  <si>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</si>
  <si>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</si>
  <si>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</si>
  <si>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</si>
  <si>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</si>
  <si>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</si>
  <si>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</si>
  <si>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</si>
  <si>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</si>
  <si>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</si>
  <si>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</si>
  <si>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</si>
  <si>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</si>
  <si>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</si>
  <si>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</si>
  <si>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</si>
  <si>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</si>
  <si>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</si>
  <si>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</si>
  <si>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</si>
  <si>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</si>
  <si>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</si>
  <si>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</si>
  <si>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</si>
  <si>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</si>
  <si>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</si>
  <si>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</si>
  <si>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</si>
  <si>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</si>
  <si>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</si>
  <si>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</si>
  <si>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</si>
  <si>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</si>
  <si>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</si>
  <si>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</si>
  <si>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</si>
  <si>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</si>
  <si>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</si>
  <si>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</si>
  <si>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</si>
  <si>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</si>
  <si>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</si>
  <si>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</si>
  <si>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</si>
  <si>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</si>
  <si>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</si>
  <si>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</si>
  <si>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</si>
  <si>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</si>
  <si>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</si>
  <si>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</si>
  <si>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</si>
  <si>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</si>
  <si>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</si>
  <si>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</si>
  <si>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</si>
  <si>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</si>
  <si>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</si>
  <si>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</si>
  <si>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</si>
  <si>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</si>
  <si>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</si>
  <si>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</si>
  <si>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</si>
  <si>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</si>
  <si>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</si>
  <si>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</si>
  <si>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</si>
  <si>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</si>
  <si>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</si>
  <si>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</si>
  <si>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</si>
  <si>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</si>
  <si>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</si>
  <si>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</si>
  <si>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</si>
  <si>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</si>
  <si>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</si>
  <si>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</si>
  <si>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</si>
  <si>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</si>
  <si>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</si>
  <si>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</si>
  <si>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</si>
  <si>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</si>
  <si>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</si>
  <si>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</si>
  <si>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</si>
  <si>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</si>
  <si>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</si>
  <si>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</si>
  <si>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</si>
  <si>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</si>
  <si>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</si>
  <si>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</si>
  <si>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</si>
  <si>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</si>
  <si>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</si>
  <si>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</si>
  <si>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</si>
  <si>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</si>
  <si>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</si>
  <si>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</si>
  <si>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</si>
  <si>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</si>
  <si>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</si>
  <si>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</si>
  <si>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</si>
  <si>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</si>
  <si>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</si>
  <si>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</si>
  <si>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</si>
  <si>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</si>
  <si>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</si>
  <si>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</si>
  <si>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</si>
  <si>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</si>
  <si>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</si>
  <si>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</si>
  <si>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</si>
  <si>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</si>
  <si>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</si>
  <si>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</si>
  <si>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</si>
  <si>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</si>
  <si>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</si>
  <si>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</si>
  <si>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</si>
  <si>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</si>
  <si>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</si>
  <si>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</si>
  <si>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</si>
  <si>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</si>
  <si>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</si>
  <si>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</si>
  <si>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</si>
  <si>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</si>
  <si>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</si>
  <si>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</si>
  <si>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</si>
  <si>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</si>
  <si>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</si>
  <si>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</si>
  <si>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</si>
  <si>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</si>
  <si>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</si>
  <si>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</si>
  <si>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</si>
  <si>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</si>
  <si>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</si>
  <si>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</si>
  <si>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</si>
  <si>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</si>
  <si>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</si>
  <si>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</si>
  <si>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</si>
  <si>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</si>
  <si>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</si>
  <si>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</si>
  <si>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</si>
  <si>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</si>
  <si>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</si>
  <si>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</si>
  <si>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</si>
  <si>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</si>
  <si>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</si>
  <si>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</si>
  <si>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</si>
  <si>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</si>
  <si>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</si>
  <si>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</si>
  <si>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</si>
  <si>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</si>
  <si>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</si>
  <si>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</si>
  <si>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</si>
  <si>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</si>
  <si>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</si>
  <si>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</si>
  <si>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</si>
  <si>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</si>
  <si>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</si>
  <si>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</si>
  <si>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</si>
  <si>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</si>
  <si>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</si>
  <si>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</si>
  <si>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</si>
  <si>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</si>
  <si>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</si>
  <si>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</si>
  <si>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</si>
  <si>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</si>
  <si>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</si>
  <si>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</si>
  <si>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</si>
  <si>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</si>
  <si>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</si>
  <si>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</si>
  <si>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</si>
  <si>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</si>
  <si>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</si>
  <si>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</si>
  <si>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</si>
  <si>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</si>
  <si>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</si>
  <si>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</si>
  <si>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</si>
  <si>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</si>
  <si>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</si>
  <si>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</si>
  <si>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</si>
  <si>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</si>
  <si>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</si>
  <si>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</si>
  <si>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</si>
  <si>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</si>
  <si>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</si>
  <si>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</si>
  <si>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</si>
  <si>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</si>
  <si>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</si>
  <si>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</si>
  <si>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</si>
  <si>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</si>
  <si>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</si>
  <si>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</si>
  <si>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</si>
  <si>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</si>
  <si>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</si>
  <si>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</si>
  <si>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</si>
  <si>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</si>
  <si>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</si>
  <si>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</si>
  <si>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</si>
  <si>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</si>
  <si>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</si>
  <si>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</si>
  <si>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</si>
  <si>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</si>
  <si>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</si>
  <si>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</si>
  <si>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</si>
  <si>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</si>
  <si>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</si>
  <si>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</si>
  <si>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</si>
  <si>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</si>
  <si>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</si>
  <si>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</si>
  <si>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</si>
  <si>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</si>
  <si>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</si>
  <si>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</si>
  <si>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</si>
  <si>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</si>
  <si>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</si>
  <si>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</si>
  <si>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</si>
  <si>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</si>
  <si>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</si>
  <si>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</si>
  <si>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</si>
  <si>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</si>
  <si>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</si>
  <si>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</si>
  <si>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</si>
  <si>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</si>
  <si>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</si>
  <si>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</si>
  <si>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</si>
  <si>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</si>
  <si>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</si>
  <si>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</si>
  <si>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</si>
  <si>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</si>
  <si>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</si>
  <si>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</si>
  <si>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</si>
  <si>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</si>
  <si>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</si>
  <si>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</si>
  <si>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</si>
  <si>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</si>
  <si>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</si>
  <si>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</si>
  <si>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</si>
  <si>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</si>
  <si>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</si>
  <si>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</si>
  <si>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</si>
  <si>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</si>
  <si>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</si>
  <si>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</si>
  <si>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</si>
  <si>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</si>
  <si>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</si>
  <si>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</si>
  <si>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</si>
  <si>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</si>
  <si>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</si>
  <si>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</si>
  <si>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</si>
  <si>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</si>
  <si>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</si>
  <si>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</si>
  <si>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</si>
  <si>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横浜市港南区日野中央2-32-37</t>
    <phoneticPr fontId="3"/>
  </si>
  <si>
    <t>○</t>
  </si>
  <si>
    <t>045-353-7714</t>
    <phoneticPr fontId="3"/>
  </si>
  <si>
    <t>ミネ工業株式会社</t>
    <phoneticPr fontId="3"/>
  </si>
  <si>
    <t>横浜市長</t>
    <phoneticPr fontId="3"/>
  </si>
  <si>
    <t>Ｄ－建設業</t>
    <phoneticPr fontId="3"/>
  </si>
  <si>
    <t>建造物解体工事</t>
    <phoneticPr fontId="3"/>
  </si>
  <si>
    <t>令和   7 年   6 月   19 日</t>
    <phoneticPr fontId="3"/>
  </si>
  <si>
    <t>ミネ工業株式会社　代表取締役　淺井英明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</si>
</sst>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L55" sqref="L55:M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464</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467</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471</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2948</v>
      </c>
      <c r="N48" s="515"/>
      <c r="O48" s="516"/>
    </row>
    <row r="49" spans="3:21" ht="18" customHeight="1">
      <c r="C49" s="493" t="s">
        <v>11</v>
      </c>
      <c r="D49" s="494"/>
      <c r="E49" s="495"/>
      <c r="F49" s="548" t="s">
        <v>463</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468</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183</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17</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4316.8</v>
      </c>
      <c r="I63" s="240" t="s">
        <v>4</v>
      </c>
      <c r="J63" s="473" t="s">
        <v>324</v>
      </c>
      <c r="K63" s="474"/>
      <c r="L63" s="475"/>
      <c r="M63" s="468">
        <f>+別紙!AA14</f>
        <v>4209.4000000000005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4209.4000000000005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3"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7.3</v>
      </c>
      <c r="E24" s="629"/>
      <c r="F24" s="629"/>
      <c r="G24" s="194" t="s">
        <v>198</v>
      </c>
      <c r="H24" s="607">
        <f>+F12</f>
        <v>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0.3</v>
      </c>
      <c r="Q27" s="612"/>
      <c r="R27" s="612"/>
      <c r="S27" s="612"/>
      <c r="T27" s="44" t="s">
        <v>38</v>
      </c>
      <c r="U27" s="64"/>
      <c r="V27" s="64"/>
      <c r="Y27" s="62" t="s">
        <v>39</v>
      </c>
      <c r="Z27" s="65"/>
      <c r="AH27" s="53"/>
      <c r="AI27" s="53"/>
      <c r="AJ27" s="53"/>
      <c r="AK27" s="53"/>
      <c r="AL27" s="575">
        <f>+AH18+P27</f>
        <v>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7.3</v>
      </c>
      <c r="E29" s="629"/>
      <c r="F29" s="629"/>
      <c r="G29" s="194" t="s">
        <v>198</v>
      </c>
      <c r="H29" s="607">
        <f>+AL27</f>
        <v>0.3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7.3</v>
      </c>
      <c r="E31" s="629"/>
      <c r="F31" s="629"/>
      <c r="G31" s="194" t="s">
        <v>198</v>
      </c>
      <c r="H31" s="607">
        <f>+AS24</f>
        <v>0.3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0"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3"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17.900000000000002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106.4</v>
      </c>
      <c r="E24" s="629"/>
      <c r="F24" s="629"/>
      <c r="G24" s="194" t="s">
        <v>198</v>
      </c>
      <c r="H24" s="607">
        <f>+F12</f>
        <v>17.900000000000002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17.900000000000002</v>
      </c>
      <c r="Q27" s="612"/>
      <c r="R27" s="612"/>
      <c r="S27" s="612"/>
      <c r="T27" s="44" t="s">
        <v>38</v>
      </c>
      <c r="U27" s="64"/>
      <c r="V27" s="64"/>
      <c r="Y27" s="62" t="s">
        <v>39</v>
      </c>
      <c r="Z27" s="65"/>
      <c r="AH27" s="53"/>
      <c r="AI27" s="53"/>
      <c r="AJ27" s="53"/>
      <c r="AK27" s="53"/>
      <c r="AL27" s="575">
        <f>+AH18+P27</f>
        <v>17.900000000000002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17.900000000000002</v>
      </c>
      <c r="I29" s="608"/>
      <c r="J29" s="194" t="s">
        <v>198</v>
      </c>
      <c r="M29" s="581"/>
      <c r="P29" s="56"/>
      <c r="Q29" s="144"/>
      <c r="R29" s="51" t="s">
        <v>183</v>
      </c>
      <c r="S29" s="583" t="s">
        <v>33</v>
      </c>
      <c r="T29" s="597"/>
      <c r="U29" s="597"/>
      <c r="V29" s="598"/>
      <c r="W29" s="48"/>
      <c r="X29" s="66"/>
      <c r="Y29" s="613" t="s">
        <v>258</v>
      </c>
      <c r="Z29" s="614"/>
      <c r="AA29" s="569">
        <v>0.1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17.900000000000002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17.8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2309.7999999999997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3670.3</v>
      </c>
      <c r="E24" s="629"/>
      <c r="F24" s="629"/>
      <c r="G24" s="194" t="s">
        <v>198</v>
      </c>
      <c r="H24" s="607">
        <f>+F12</f>
        <v>2309.7999999999997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2309.6999999999998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2309.7999999999997</v>
      </c>
      <c r="Q27" s="612"/>
      <c r="R27" s="612"/>
      <c r="S27" s="612"/>
      <c r="T27" s="44" t="s">
        <v>38</v>
      </c>
      <c r="U27" s="64"/>
      <c r="V27" s="64"/>
      <c r="Y27" s="62" t="s">
        <v>39</v>
      </c>
      <c r="Z27" s="65"/>
      <c r="AH27" s="53"/>
      <c r="AI27" s="53"/>
      <c r="AJ27" s="53"/>
      <c r="AK27" s="53"/>
      <c r="AL27" s="575">
        <f>+AH18+P27</f>
        <v>2309.7999999999997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2309.6999999999998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3670.3</v>
      </c>
      <c r="E29" s="629"/>
      <c r="F29" s="629"/>
      <c r="G29" s="194" t="s">
        <v>198</v>
      </c>
      <c r="H29" s="607">
        <f>+AL27</f>
        <v>2309.7999999999997</v>
      </c>
      <c r="I29" s="608"/>
      <c r="J29" s="194" t="s">
        <v>198</v>
      </c>
      <c r="M29" s="581"/>
      <c r="P29" s="56"/>
      <c r="Q29" s="144"/>
      <c r="R29" s="51" t="s">
        <v>183</v>
      </c>
      <c r="S29" s="583" t="s">
        <v>33</v>
      </c>
      <c r="T29" s="597"/>
      <c r="U29" s="597"/>
      <c r="V29" s="598"/>
      <c r="W29" s="48"/>
      <c r="X29" s="66"/>
      <c r="Y29" s="613" t="s">
        <v>258</v>
      </c>
      <c r="Z29" s="614"/>
      <c r="AA29" s="569">
        <v>0.1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2309.7999999999997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3670.3</v>
      </c>
      <c r="E31" s="629"/>
      <c r="F31" s="629"/>
      <c r="G31" s="194" t="s">
        <v>198</v>
      </c>
      <c r="H31" s="607">
        <f>+AS24</f>
        <v>2309.6999999999998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ミネ工業株式会社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31.6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69.599999999999994</v>
      </c>
      <c r="E24" s="629"/>
      <c r="F24" s="629"/>
      <c r="G24" s="194" t="s">
        <v>198</v>
      </c>
      <c r="H24" s="607">
        <f>+F12</f>
        <v>31.6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31.6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31.6</v>
      </c>
      <c r="Q27" s="612"/>
      <c r="R27" s="612"/>
      <c r="S27" s="612"/>
      <c r="T27" s="44" t="s">
        <v>38</v>
      </c>
      <c r="U27" s="64"/>
      <c r="V27" s="64"/>
      <c r="Y27" s="62" t="s">
        <v>39</v>
      </c>
      <c r="Z27" s="65"/>
      <c r="AH27" s="53"/>
      <c r="AI27" s="53"/>
      <c r="AJ27" s="53"/>
      <c r="AK27" s="53"/>
      <c r="AL27" s="575">
        <f>+AH18+P27</f>
        <v>31.6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31.6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69.599999999999994</v>
      </c>
      <c r="E29" s="629"/>
      <c r="F29" s="629"/>
      <c r="G29" s="194" t="s">
        <v>198</v>
      </c>
      <c r="H29" s="607">
        <f>+AL27</f>
        <v>31.6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31.6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69.599999999999994</v>
      </c>
      <c r="E31" s="629"/>
      <c r="F31" s="629"/>
      <c r="G31" s="194" t="s">
        <v>198</v>
      </c>
      <c r="H31" s="607">
        <f>+AS24</f>
        <v>31.6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55" zoomScaleNormal="55" workbookViewId="0">
      <selection activeCell="J52" sqref="J5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ミネ工業株式会社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32.200000000000003</v>
      </c>
      <c r="M9" s="319">
        <f>IF(OR(ｷ.紙くず!D24&gt;0,ｷ.紙くず!D24&lt;0),ｷ.紙くず!D24,IF(M$19&gt;0,"0",0))</f>
        <v>2.1</v>
      </c>
      <c r="N9" s="319">
        <f>IF(OR(ｸ.木くず!D24&gt;0,ｸ.木くず!D24&lt;0),ｸ.木くず!D24,IF(N$19&gt;0,"0",0))</f>
        <v>427.9</v>
      </c>
      <c r="O9" s="319">
        <f>IF(OR(ｹ.繊維くず!D24&gt;0,ｹ.繊維くず!D24&lt;0),ｹ.繊維くず!D24,IF(O$19&gt;0,"0",0))</f>
        <v>7.3</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v>
      </c>
      <c r="T9" s="319">
        <f>IF(OR(ｾ.ｶﾞﾗｽ･ｺﾝｸﾘ･陶磁器くず!D24&gt;0,ｾ.ｶﾞﾗｽ･ｺﾝｸﾘ･陶磁器くず!D24&lt;0),ｾ.ｶﾞﾗｽ･ｺﾝｸﾘ･陶磁器くず!D24,IF(T$19&gt;0,"0",0))</f>
        <v>106.4</v>
      </c>
      <c r="U9" s="319">
        <f>IF(OR(ｿ.鉱さい!D24&gt;0,ｿ.鉱さい!D24&lt;0),ｿ.鉱さい!D24,IF(U$19&gt;0,"0",0))</f>
        <v>0</v>
      </c>
      <c r="V9" s="319">
        <f>IF(OR(ﾀ.がれき類!D24&gt;0,ﾀ.がれき類!D24&lt;0),ﾀ.がれき類!D24,IF(V$19&gt;0,"0",0))</f>
        <v>3670.3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69.599999999999994</v>
      </c>
      <c r="AA9" s="321">
        <f>IF(SUM(G9:Z9)&gt;0,SUM(G9:Z9),IF(AA$19&gt;0,"0",0))</f>
        <v>4316.8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32.200000000000003</v>
      </c>
      <c r="M14" s="325">
        <f>IF(OR(ｷ.紙くず!D29&gt;0,ｷ.紙くず!D29&lt;0),ｷ.紙くず!D29,IF(M$19&gt;0,"0",0))</f>
        <v>2.1</v>
      </c>
      <c r="N14" s="325">
        <f>IF(OR(ｸ.木くず!D29&gt;0,ｸ.木くず!D29&lt;0),ｸ.木くず!D29,IF(N$19&gt;0,"0",0))</f>
        <v>427.9</v>
      </c>
      <c r="O14" s="325">
        <f>IF(OR(ｹ.繊維くず!D29&gt;0,ｹ.繊維くず!D29&lt;0),ｹ.繊維くず!D29,IF(O$19&gt;0,"0",0))</f>
        <v>7.3</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3670.3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69.599999999999994</v>
      </c>
      <c r="AA14" s="327">
        <f t="shared" si="0"/>
        <v>4209.4000000000005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32.200000000000003</v>
      </c>
      <c r="M16" s="325">
        <f>IF(OR(ｷ.紙くず!D31&gt;0,ｷ.紙くず!D31&lt;0),ｷ.紙くず!D31,IF(M$19&gt;0,"0",0))</f>
        <v>2.1</v>
      </c>
      <c r="N16" s="325">
        <f>IF(OR(ｸ.木くず!D31&gt;0,ｸ.木くず!D31&lt;0),ｸ.木くず!D31,IF(N$19&gt;0,"0",0))</f>
        <v>427.9</v>
      </c>
      <c r="O16" s="325">
        <f>IF(OR(ｹ.繊維くず!D31&gt;0,ｹ.繊維くず!D31&lt;0),ｹ.繊維くず!D31,IF(O$19&gt;0,"0",0))</f>
        <v>7.3</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3670.3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69.599999999999994</v>
      </c>
      <c r="AA16" s="327">
        <f t="shared" si="0"/>
        <v>4209.4000000000005</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1.2</v>
      </c>
      <c r="I19" s="331">
        <f t="shared" si="1"/>
        <v>0</v>
      </c>
      <c r="J19" s="331">
        <f t="shared" si="1"/>
        <v>0</v>
      </c>
      <c r="K19" s="331">
        <f t="shared" si="1"/>
        <v>0</v>
      </c>
      <c r="L19" s="331">
        <f t="shared" si="1"/>
        <v>23.1</v>
      </c>
      <c r="M19" s="331">
        <f t="shared" si="1"/>
        <v>0</v>
      </c>
      <c r="N19" s="331">
        <f t="shared" si="1"/>
        <v>74.5</v>
      </c>
      <c r="O19" s="331">
        <f t="shared" si="1"/>
        <v>0.3</v>
      </c>
      <c r="P19" s="331">
        <f t="shared" si="1"/>
        <v>0</v>
      </c>
      <c r="Q19" s="331">
        <f t="shared" si="1"/>
        <v>0</v>
      </c>
      <c r="R19" s="331">
        <f t="shared" si="1"/>
        <v>0</v>
      </c>
      <c r="S19" s="331">
        <f t="shared" si="1"/>
        <v>0</v>
      </c>
      <c r="T19" s="331">
        <f t="shared" si="1"/>
        <v>17.900000000000002</v>
      </c>
      <c r="U19" s="331">
        <f t="shared" si="1"/>
        <v>0</v>
      </c>
      <c r="V19" s="331">
        <f t="shared" si="1"/>
        <v>2309.7999999999997</v>
      </c>
      <c r="W19" s="331">
        <f t="shared" si="1"/>
        <v>0</v>
      </c>
      <c r="X19" s="331">
        <f t="shared" si="1"/>
        <v>0</v>
      </c>
      <c r="Y19" s="331">
        <f t="shared" si="1"/>
        <v>0</v>
      </c>
      <c r="Z19" s="332">
        <f t="shared" si="1"/>
        <v>31.6</v>
      </c>
      <c r="AA19" s="333">
        <f t="shared" ref="AA19:AA25" si="2">SUM(G19:Z19)</f>
        <v>2458.3999999999996</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1.2</v>
      </c>
      <c r="I41" s="367">
        <f t="shared" si="8"/>
        <v>0</v>
      </c>
      <c r="J41" s="367">
        <f t="shared" si="8"/>
        <v>0</v>
      </c>
      <c r="K41" s="367">
        <f t="shared" si="8"/>
        <v>0</v>
      </c>
      <c r="L41" s="367">
        <f t="shared" si="8"/>
        <v>23.1</v>
      </c>
      <c r="M41" s="367">
        <f t="shared" si="8"/>
        <v>0</v>
      </c>
      <c r="N41" s="367">
        <f t="shared" si="8"/>
        <v>74.5</v>
      </c>
      <c r="O41" s="367">
        <f t="shared" si="8"/>
        <v>0.3</v>
      </c>
      <c r="P41" s="367">
        <f t="shared" si="8"/>
        <v>0</v>
      </c>
      <c r="Q41" s="367">
        <f t="shared" si="8"/>
        <v>0</v>
      </c>
      <c r="R41" s="367">
        <f t="shared" si="8"/>
        <v>0</v>
      </c>
      <c r="S41" s="367">
        <f t="shared" si="8"/>
        <v>0</v>
      </c>
      <c r="T41" s="367">
        <f t="shared" si="8"/>
        <v>17.900000000000002</v>
      </c>
      <c r="U41" s="367">
        <f t="shared" si="8"/>
        <v>0</v>
      </c>
      <c r="V41" s="367">
        <f t="shared" si="8"/>
        <v>2309.7999999999997</v>
      </c>
      <c r="W41" s="367">
        <f t="shared" si="8"/>
        <v>0</v>
      </c>
      <c r="X41" s="367">
        <f t="shared" si="8"/>
        <v>0</v>
      </c>
      <c r="Y41" s="367">
        <f t="shared" si="8"/>
        <v>0</v>
      </c>
      <c r="Z41" s="368">
        <f t="shared" si="8"/>
        <v>31.6</v>
      </c>
      <c r="AA41" s="369">
        <f t="shared" si="4"/>
        <v>2458.3999999999996</v>
      </c>
    </row>
    <row r="42" spans="2:27" ht="20.45" customHeight="1">
      <c r="B42" s="167"/>
      <c r="C42" s="691"/>
      <c r="D42" s="207"/>
      <c r="E42" s="205" t="s">
        <v>262</v>
      </c>
      <c r="F42" s="383"/>
      <c r="G42" s="358">
        <f t="shared" ref="G42:Z42" si="9">SUM(G43:G45)</f>
        <v>0</v>
      </c>
      <c r="H42" s="358">
        <f t="shared" si="9"/>
        <v>1.2</v>
      </c>
      <c r="I42" s="358">
        <f t="shared" si="9"/>
        <v>0</v>
      </c>
      <c r="J42" s="358">
        <f t="shared" si="9"/>
        <v>0</v>
      </c>
      <c r="K42" s="358">
        <f t="shared" si="9"/>
        <v>0</v>
      </c>
      <c r="L42" s="358">
        <f t="shared" si="9"/>
        <v>23.1</v>
      </c>
      <c r="M42" s="358">
        <f t="shared" si="9"/>
        <v>0</v>
      </c>
      <c r="N42" s="358">
        <f t="shared" si="9"/>
        <v>74.5</v>
      </c>
      <c r="O42" s="358">
        <f t="shared" si="9"/>
        <v>0.3</v>
      </c>
      <c r="P42" s="358">
        <f t="shared" si="9"/>
        <v>0</v>
      </c>
      <c r="Q42" s="358">
        <f t="shared" si="9"/>
        <v>0</v>
      </c>
      <c r="R42" s="358">
        <f t="shared" si="9"/>
        <v>0</v>
      </c>
      <c r="S42" s="358">
        <f t="shared" si="9"/>
        <v>0</v>
      </c>
      <c r="T42" s="358">
        <f t="shared" si="9"/>
        <v>17.900000000000002</v>
      </c>
      <c r="U42" s="358">
        <f t="shared" si="9"/>
        <v>0</v>
      </c>
      <c r="V42" s="358">
        <f t="shared" si="9"/>
        <v>2309.7999999999997</v>
      </c>
      <c r="W42" s="358">
        <f t="shared" si="9"/>
        <v>0</v>
      </c>
      <c r="X42" s="358">
        <f t="shared" si="9"/>
        <v>0</v>
      </c>
      <c r="Y42" s="358">
        <f t="shared" si="9"/>
        <v>0</v>
      </c>
      <c r="Z42" s="359">
        <f t="shared" si="9"/>
        <v>31.6</v>
      </c>
      <c r="AA42" s="360">
        <f t="shared" si="4"/>
        <v>2458.3999999999996</v>
      </c>
    </row>
    <row r="43" spans="2:27" ht="20.45" customHeight="1">
      <c r="B43" s="167"/>
      <c r="C43" s="691"/>
      <c r="D43" s="208"/>
      <c r="E43" s="203"/>
      <c r="F43" s="201" t="s">
        <v>235</v>
      </c>
      <c r="G43" s="361">
        <f>+ｱ.燃え殻!$AA$28</f>
        <v>0</v>
      </c>
      <c r="H43" s="361">
        <f>+ｲ.汚泥!$AA$28</f>
        <v>1.2</v>
      </c>
      <c r="I43" s="361">
        <f>+ｳ.廃油!$AA$28</f>
        <v>0</v>
      </c>
      <c r="J43" s="361">
        <f>+ｴ.廃酸!$AA$28</f>
        <v>0</v>
      </c>
      <c r="K43" s="361">
        <f>+ｵ.廃ｱﾙｶﾘ!$AA$28</f>
        <v>0</v>
      </c>
      <c r="L43" s="361">
        <f>+ｶ.廃ﾌﾟﾗ類!$AA$28</f>
        <v>9.1</v>
      </c>
      <c r="M43" s="361">
        <f>+ｷ.紙くず!$AA$28</f>
        <v>0</v>
      </c>
      <c r="N43" s="361">
        <f>+ｸ.木くず!$AA$28</f>
        <v>74.5</v>
      </c>
      <c r="O43" s="361">
        <f>+ｹ.繊維くず!$AA$28</f>
        <v>0.3</v>
      </c>
      <c r="P43" s="361">
        <f>+ｺ.動植物性残さ!$AA$28</f>
        <v>0</v>
      </c>
      <c r="Q43" s="361">
        <f>+ｻ.動物系固形不要物!$AA$28</f>
        <v>0</v>
      </c>
      <c r="R43" s="361">
        <f>+ｼ.ｺﾞﾑくず!$AA$28</f>
        <v>0</v>
      </c>
      <c r="S43" s="361">
        <f>+ｽ.金属くず!$AA$28</f>
        <v>0</v>
      </c>
      <c r="T43" s="361">
        <f>+ｾ.ｶﾞﾗｽ･ｺﾝｸﾘ･陶磁器くず!$AA$28</f>
        <v>17.8</v>
      </c>
      <c r="U43" s="361">
        <f>+ｿ.鉱さい!$AA$28</f>
        <v>0</v>
      </c>
      <c r="V43" s="361">
        <f>+ﾀ.がれき類!$AA$28</f>
        <v>2309.6999999999998</v>
      </c>
      <c r="W43" s="361">
        <f>+ﾁ.動物のふん尿!$AA$28</f>
        <v>0</v>
      </c>
      <c r="X43" s="361">
        <f>+ﾂ.動物の死体!$AA$28</f>
        <v>0</v>
      </c>
      <c r="Y43" s="361">
        <f>+ﾃ.ばいじん!$AA$28</f>
        <v>0</v>
      </c>
      <c r="Z43" s="362">
        <f>+ﾄ.混合廃棄物その他!$AA$28</f>
        <v>31.6</v>
      </c>
      <c r="AA43" s="363">
        <f t="shared" si="4"/>
        <v>2444.1999999999998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14</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0.1</v>
      </c>
      <c r="U44" s="361">
        <f>+ｿ.鉱さい!$AA$29</f>
        <v>0</v>
      </c>
      <c r="V44" s="361">
        <f>+ﾀ.がれき類!$AA$29</f>
        <v>0.1</v>
      </c>
      <c r="W44" s="361">
        <f>+ﾁ.動物のふん尿!$AA$29</f>
        <v>0</v>
      </c>
      <c r="X44" s="361">
        <f>+ﾂ.動物の死体!$AA$29</f>
        <v>0</v>
      </c>
      <c r="Y44" s="361">
        <f>+ﾃ.ばいじん!$AA$29</f>
        <v>0</v>
      </c>
      <c r="Z44" s="362">
        <f>+ﾄ.混合廃棄物その他!$AA$29</f>
        <v>0</v>
      </c>
      <c r="AA44" s="363">
        <f t="shared" si="4"/>
        <v>14.2</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1.2</v>
      </c>
      <c r="I47" s="370">
        <f>+ｳ.廃油!$AL$27</f>
        <v>0</v>
      </c>
      <c r="J47" s="370">
        <f>+ｴ.廃酸!$AL$27</f>
        <v>0</v>
      </c>
      <c r="K47" s="370">
        <f>+ｵ.廃ｱﾙｶﾘ!$AL$27</f>
        <v>0</v>
      </c>
      <c r="L47" s="370">
        <f>+ｶ.廃ﾌﾟﾗ類!$AL$27</f>
        <v>23.1</v>
      </c>
      <c r="M47" s="370">
        <f>+ｷ.紙くず!$AL$27</f>
        <v>0</v>
      </c>
      <c r="N47" s="370">
        <f>+ｸ.木くず!$AL$27</f>
        <v>74.5</v>
      </c>
      <c r="O47" s="370">
        <f>+ｹ.繊維くず!$AL$27</f>
        <v>0.3</v>
      </c>
      <c r="P47" s="370">
        <f>+ｺ.動植物性残さ!$AL$27</f>
        <v>0</v>
      </c>
      <c r="Q47" s="370">
        <f>+ｻ.動物系固形不要物!$AL$27</f>
        <v>0</v>
      </c>
      <c r="R47" s="370">
        <f>+ｼ.ｺﾞﾑくず!$AL$27</f>
        <v>0</v>
      </c>
      <c r="S47" s="370">
        <f>+ｽ.金属くず!$AL$27</f>
        <v>0</v>
      </c>
      <c r="T47" s="370">
        <f>+ｾ.ｶﾞﾗｽ･ｺﾝｸﾘ･陶磁器くず!$AL$27</f>
        <v>17.900000000000002</v>
      </c>
      <c r="U47" s="370">
        <f>+ｿ.鉱さい!$AL$27</f>
        <v>0</v>
      </c>
      <c r="V47" s="370">
        <f>+ﾀ.がれき類!$AL$27</f>
        <v>2309.7999999999997</v>
      </c>
      <c r="W47" s="370">
        <f>+ﾁ.動物のふん尿!$AL$27</f>
        <v>0</v>
      </c>
      <c r="X47" s="370">
        <f>+ﾂ.動物の死体!$AL$27</f>
        <v>0</v>
      </c>
      <c r="Y47" s="370">
        <f>+ﾃ.ばいじん!$AL$27</f>
        <v>0</v>
      </c>
      <c r="Z47" s="371">
        <f>+ﾄ.混合廃棄物その他!$AL$27</f>
        <v>31.6</v>
      </c>
      <c r="AA47" s="372">
        <f t="shared" si="4"/>
        <v>2458.3999999999996</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1.2</v>
      </c>
      <c r="I49" s="422">
        <f>+ｳ.廃油!$AS$24</f>
        <v>0</v>
      </c>
      <c r="J49" s="422">
        <f>+ｴ.廃酸!$AS$24</f>
        <v>0</v>
      </c>
      <c r="K49" s="422">
        <f>+ｵ.廃ｱﾙｶﾘ!$AS$24</f>
        <v>0</v>
      </c>
      <c r="L49" s="422">
        <f>+ｶ.廃ﾌﾟﾗ類!$AS$24</f>
        <v>9.1</v>
      </c>
      <c r="M49" s="422">
        <f>+ｷ.紙くず!$AS$24</f>
        <v>0</v>
      </c>
      <c r="N49" s="422">
        <f>+ｸ.木くず!$AS$24</f>
        <v>74.5</v>
      </c>
      <c r="O49" s="422">
        <f>+ｹ.繊維くず!$AS$24</f>
        <v>0.3</v>
      </c>
      <c r="P49" s="422">
        <f>+ｺ.動植物性残さ!$AS$24</f>
        <v>0</v>
      </c>
      <c r="Q49" s="422">
        <f>+ｻ.動物系固形不要物!$AS$24</f>
        <v>0</v>
      </c>
      <c r="R49" s="422">
        <f>+ｼ.ｺﾞﾑくず!$AS$24</f>
        <v>0</v>
      </c>
      <c r="S49" s="422">
        <f>+ｽ.金属くず!$AS$24</f>
        <v>0</v>
      </c>
      <c r="T49" s="422">
        <f>+ｾ.ｶﾞﾗｽ･ｺﾝｸﾘ･陶磁器くず!$AS$24</f>
        <v>17.8</v>
      </c>
      <c r="U49" s="422">
        <f>+ｿ.鉱さい!$AS$24</f>
        <v>0</v>
      </c>
      <c r="V49" s="422">
        <f>+ﾀ.がれき類!$AS$24</f>
        <v>2309.6999999999998</v>
      </c>
      <c r="W49" s="422">
        <f>+ﾁ.動物のふん尿!$AS$24</f>
        <v>0</v>
      </c>
      <c r="X49" s="422">
        <f>+ﾂ.動物の死体!$AS$24</f>
        <v>0</v>
      </c>
      <c r="Y49" s="422">
        <f>+ﾃ.ばいじん!$AS$24</f>
        <v>0</v>
      </c>
      <c r="Z49" s="423">
        <f>+ﾄ.混合廃棄物その他!$AS$24</f>
        <v>31.6</v>
      </c>
      <c r="AA49" s="424">
        <f t="shared" si="4"/>
        <v>2444.1999999999998</v>
      </c>
    </row>
    <row r="50" spans="2:27" ht="20.45" customHeight="1">
      <c r="B50" s="167"/>
      <c r="C50" s="173"/>
      <c r="D50" s="410"/>
      <c r="E50" s="702" t="s">
        <v>449</v>
      </c>
      <c r="F50" s="703"/>
      <c r="G50" s="411"/>
      <c r="H50" s="411"/>
      <c r="I50" s="411"/>
      <c r="J50" s="411"/>
      <c r="K50" s="411"/>
      <c r="L50" s="376">
        <f>ｶ.廃ﾌﾟﾗ類!AU18</f>
        <v>0.3</v>
      </c>
      <c r="M50" s="411"/>
      <c r="N50" s="411"/>
      <c r="O50" s="411"/>
      <c r="P50" s="411"/>
      <c r="Q50" s="411"/>
      <c r="R50" s="411"/>
      <c r="S50" s="411"/>
      <c r="T50" s="411"/>
      <c r="U50" s="411"/>
      <c r="V50" s="411"/>
      <c r="W50" s="411"/>
      <c r="X50" s="411"/>
      <c r="Y50" s="411"/>
      <c r="Z50" s="433"/>
      <c r="AA50" s="377">
        <f t="shared" si="4"/>
        <v>0.3</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8.8000000000000007</v>
      </c>
      <c r="M52" s="415"/>
      <c r="N52" s="415"/>
      <c r="O52" s="415"/>
      <c r="P52" s="415"/>
      <c r="Q52" s="415"/>
      <c r="R52" s="415"/>
      <c r="S52" s="415"/>
      <c r="T52" s="415"/>
      <c r="U52" s="415"/>
      <c r="V52" s="415"/>
      <c r="W52" s="415"/>
      <c r="X52" s="415"/>
      <c r="Y52" s="415"/>
      <c r="Z52" s="433"/>
      <c r="AA52" s="377">
        <f t="shared" si="4"/>
        <v>8.8000000000000007</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1.2</v>
      </c>
      <c r="I63" s="406">
        <f t="shared" si="10"/>
        <v>0</v>
      </c>
      <c r="J63" s="406">
        <f t="shared" si="10"/>
        <v>0</v>
      </c>
      <c r="K63" s="406">
        <f t="shared" si="10"/>
        <v>0</v>
      </c>
      <c r="L63" s="406">
        <f t="shared" si="10"/>
        <v>55.300000000000004</v>
      </c>
      <c r="M63" s="406">
        <f t="shared" si="10"/>
        <v>2.1</v>
      </c>
      <c r="N63" s="406">
        <f t="shared" si="10"/>
        <v>502.4</v>
      </c>
      <c r="O63" s="406">
        <f t="shared" si="10"/>
        <v>7.6</v>
      </c>
      <c r="P63" s="406">
        <f t="shared" si="10"/>
        <v>0</v>
      </c>
      <c r="Q63" s="406">
        <f t="shared" si="10"/>
        <v>0</v>
      </c>
      <c r="R63" s="406">
        <f t="shared" si="10"/>
        <v>0</v>
      </c>
      <c r="S63" s="406">
        <f t="shared" si="10"/>
        <v>1</v>
      </c>
      <c r="T63" s="406">
        <f t="shared" si="10"/>
        <v>124.30000000000001</v>
      </c>
      <c r="U63" s="406">
        <f t="shared" si="10"/>
        <v>0</v>
      </c>
      <c r="V63" s="406">
        <f t="shared" si="10"/>
        <v>5980.1</v>
      </c>
      <c r="W63" s="406">
        <f t="shared" si="10"/>
        <v>0</v>
      </c>
      <c r="X63" s="406">
        <f t="shared" si="10"/>
        <v>0</v>
      </c>
      <c r="Y63" s="406">
        <f t="shared" si="10"/>
        <v>0</v>
      </c>
      <c r="Z63" s="406">
        <f t="shared" si="10"/>
        <v>101.19999999999999</v>
      </c>
      <c r="AA63" s="407">
        <f>+AA9+AA19+AA20</f>
        <v>6775.2</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8" scale="76"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19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横浜市港南区日野中央2-32-37</v>
      </c>
      <c r="K16" s="746"/>
      <c r="L16" s="747"/>
      <c r="M16" s="747"/>
      <c r="N16" s="747"/>
      <c r="O16" s="748"/>
    </row>
    <row r="17" spans="1:15" ht="26.25" customHeight="1">
      <c r="C17" s="78"/>
      <c r="H17" s="23" t="s">
        <v>7</v>
      </c>
      <c r="I17" s="23"/>
      <c r="J17" s="746" t="str">
        <f>+表紙!J40</f>
        <v>ミネ工業株式会社　代表取締役　淺井英明</v>
      </c>
      <c r="K17" s="746"/>
      <c r="L17" s="747"/>
      <c r="M17" s="747"/>
      <c r="N17" s="747"/>
      <c r="O17" s="748"/>
    </row>
    <row r="18" spans="1:15">
      <c r="C18" s="78"/>
      <c r="J18" s="21" t="s">
        <v>8</v>
      </c>
      <c r="O18" s="79"/>
    </row>
    <row r="19" spans="1:15">
      <c r="C19" s="78"/>
      <c r="J19" s="24" t="s">
        <v>9</v>
      </c>
      <c r="K19" s="24"/>
      <c r="L19" s="759" t="str">
        <f>IF(+表紙!L42="","",+表紙!L42)</f>
        <v>045-353-7714</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ミネ工業株式会社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2948</v>
      </c>
      <c r="N25" s="783"/>
      <c r="O25" s="784"/>
    </row>
    <row r="26" spans="1:15" ht="18" customHeight="1">
      <c r="C26" s="493" t="s">
        <v>11</v>
      </c>
      <c r="D26" s="494"/>
      <c r="E26" s="495"/>
      <c r="F26" s="769" t="str">
        <f>+表紙!F49</f>
        <v>横浜市港南区日野中央2-32-37</v>
      </c>
      <c r="G26" s="770"/>
      <c r="H26" s="770"/>
      <c r="I26" s="770"/>
      <c r="J26" s="770"/>
      <c r="K26" s="770"/>
      <c r="L26" s="126" t="s">
        <v>172</v>
      </c>
      <c r="M26" s="222"/>
      <c r="N26" s="773" t="str">
        <f>IF(+表紙!N49="","",+表紙!N49)</f>
        <v>045-353-7714</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建造物解体工事</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183</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17</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4316.8</v>
      </c>
      <c r="I40" s="240" t="s">
        <v>4</v>
      </c>
      <c r="J40" s="473" t="s">
        <v>324</v>
      </c>
      <c r="K40" s="474"/>
      <c r="L40" s="475"/>
      <c r="M40" s="786">
        <f>+表紙!M63</f>
        <v>4209.4000000000005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4209.4000000000005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v>
      </c>
      <c r="Q27" s="612"/>
      <c r="R27" s="612"/>
      <c r="S27" s="612"/>
      <c r="T27" s="44" t="s">
        <v>38</v>
      </c>
      <c r="U27" s="64"/>
      <c r="V27" s="64"/>
      <c r="Y27" s="62" t="s">
        <v>39</v>
      </c>
      <c r="Z27" s="65"/>
      <c r="AH27" s="53"/>
      <c r="AI27" s="53"/>
      <c r="AJ27" s="53"/>
      <c r="AK27" s="53"/>
      <c r="AL27" s="575">
        <f>+AH18+P27</f>
        <v>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1.2</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2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0"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23.1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8.8000000000000007</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32.200000000000003</v>
      </c>
      <c r="E24" s="629"/>
      <c r="F24" s="629"/>
      <c r="G24" s="194" t="s">
        <v>198</v>
      </c>
      <c r="H24" s="607">
        <f>+F12</f>
        <v>23.1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9.1</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23.1</v>
      </c>
      <c r="Q27" s="612"/>
      <c r="R27" s="612"/>
      <c r="S27" s="612"/>
      <c r="T27" s="44" t="s">
        <v>38</v>
      </c>
      <c r="U27" s="64"/>
      <c r="V27" s="64"/>
      <c r="Y27" s="62" t="s">
        <v>39</v>
      </c>
      <c r="Z27" s="65"/>
      <c r="AH27" s="53"/>
      <c r="AI27" s="53"/>
      <c r="AJ27" s="53"/>
      <c r="AK27" s="53"/>
      <c r="AL27" s="575">
        <f>+AH18+P27</f>
        <v>23.1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32.200000000000003</v>
      </c>
      <c r="E29" s="629"/>
      <c r="F29" s="629"/>
      <c r="G29" s="194" t="s">
        <v>198</v>
      </c>
      <c r="H29" s="607">
        <f>+AL27</f>
        <v>23.1</v>
      </c>
      <c r="I29" s="608"/>
      <c r="J29" s="194" t="s">
        <v>198</v>
      </c>
      <c r="M29" s="581"/>
      <c r="P29" s="56"/>
      <c r="Q29" s="144"/>
      <c r="R29" s="51" t="s">
        <v>183</v>
      </c>
      <c r="S29" s="583" t="s">
        <v>33</v>
      </c>
      <c r="T29" s="597"/>
      <c r="U29" s="597"/>
      <c r="V29" s="598"/>
      <c r="W29" s="48"/>
      <c r="X29" s="66"/>
      <c r="Y29" s="613" t="s">
        <v>258</v>
      </c>
      <c r="Z29" s="614"/>
      <c r="AA29" s="569">
        <v>14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23.1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32.200000000000003</v>
      </c>
      <c r="E31" s="629"/>
      <c r="F31" s="629"/>
      <c r="G31" s="194" t="s">
        <v>198</v>
      </c>
      <c r="H31" s="607">
        <f>+AS24</f>
        <v>9.1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39.393939393939391</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38.095238095238102</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2.1</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2.1</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2.1</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ミネ工業株式会社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74.5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427.9</v>
      </c>
      <c r="E24" s="629"/>
      <c r="F24" s="629"/>
      <c r="G24" s="194" t="s">
        <v>198</v>
      </c>
      <c r="H24" s="607">
        <f>+F12</f>
        <v>74.5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74.5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74.5</v>
      </c>
      <c r="Q27" s="612"/>
      <c r="R27" s="612"/>
      <c r="S27" s="612"/>
      <c r="T27" s="44" t="s">
        <v>38</v>
      </c>
      <c r="U27" s="64"/>
      <c r="V27" s="64"/>
      <c r="Y27" s="62" t="s">
        <v>39</v>
      </c>
      <c r="Z27" s="65"/>
      <c r="AH27" s="53"/>
      <c r="AI27" s="53"/>
      <c r="AJ27" s="53"/>
      <c r="AK27" s="53"/>
      <c r="AL27" s="575">
        <f>+AH18+P27</f>
        <v>74.5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74.5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427.9</v>
      </c>
      <c r="E29" s="629"/>
      <c r="F29" s="629"/>
      <c r="G29" s="194" t="s">
        <v>198</v>
      </c>
      <c r="H29" s="607">
        <f>+AL27</f>
        <v>74.5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74.5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427.9</v>
      </c>
      <c r="E31" s="629"/>
      <c r="F31" s="629"/>
      <c r="G31" s="194" t="s">
        <v>198</v>
      </c>
      <c r="H31" s="607">
        <f>+AS24</f>
        <v>74.5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2025-06-20T07:24:56Z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