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6533150E-7AD6-444F-981C-2C8DAB9340D2}"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firstSheet="16" activeTab="22"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<sst xmlns="http://schemas.openxmlformats.org/spreadsheetml/2006/main" count="3173" uniqueCount="459">
  <si>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</si>
  <si>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</si>
  <si>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</si>
  <si>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</si>
  <si>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</si>
  <si>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</si>
  <si>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</si>
  <si>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</si>
  <si>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</si>
  <si>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</si>
  <si>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</si>
  <si>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</si>
  <si>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</si>
  <si>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</si>
  <si>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</si>
  <si>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</si>
  <si>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</si>
  <si>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</si>
  <si>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</si>
  <si>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</si>
  <si>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</si>
  <si>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</si>
  <si>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</si>
  <si>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</si>
  <si>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</si>
  <si>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</si>
  <si>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</si>
  <si>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</si>
  <si>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</si>
  <si>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</si>
  <si>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</si>
  <si>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</si>
  <si>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</si>
  <si>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</si>
  <si>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</si>
  <si>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</si>
  <si>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</si>
  <si>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</si>
  <si>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</si>
  <si>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</si>
  <si>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</si>
  <si>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</si>
  <si>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</si>
  <si>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</si>
  <si>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</si>
  <si>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</si>
  <si>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</si>
  <si>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</si>
  <si>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</si>
  <si>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</si>
  <si>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</si>
  <si>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</si>
  <si>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</si>
  <si>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</si>
  <si>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</si>
  <si>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</si>
  <si>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</si>
  <si>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</si>
  <si>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</si>
  <si>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</si>
  <si>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</si>
  <si>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</si>
  <si>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</si>
  <si>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</si>
  <si>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</si>
  <si>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</si>
  <si>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</si>
  <si>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</si>
  <si>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</si>
  <si>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</si>
  <si>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</si>
  <si>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</si>
  <si>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</si>
  <si>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</si>
  <si>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</si>
  <si>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</si>
  <si>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</si>
  <si>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</si>
  <si>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</si>
  <si>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</si>
  <si>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</si>
  <si>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</si>
  <si>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</si>
  <si>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</si>
  <si>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</si>
  <si>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</si>
  <si>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</si>
  <si>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</si>
  <si>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</si>
  <si>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</si>
  <si>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</si>
  <si>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</si>
  <si>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</si>
  <si>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</si>
  <si>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</si>
  <si>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</si>
  <si>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</si>
  <si>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</si>
  <si>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</si>
  <si>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</si>
  <si>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</si>
  <si>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</si>
  <si>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</si>
  <si>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</si>
  <si>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</si>
  <si>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</si>
  <si>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</si>
  <si>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</si>
  <si>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</si>
  <si>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</si>
  <si>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</si>
  <si>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</si>
  <si>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</si>
  <si>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</si>
  <si>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</si>
  <si>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</si>
  <si>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</si>
  <si>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</si>
  <si>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</si>
  <si>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</si>
  <si>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</si>
  <si>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</si>
  <si>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</si>
  <si>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</si>
  <si>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</si>
  <si>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</si>
  <si>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</si>
  <si>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</si>
  <si>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</si>
  <si>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</si>
  <si>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</si>
  <si>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</si>
  <si>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</si>
  <si>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</si>
  <si>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</si>
  <si>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</si>
  <si>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</si>
  <si>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</si>
  <si>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</si>
  <si>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</si>
  <si>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</si>
  <si>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</si>
  <si>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</si>
  <si>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</si>
  <si>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</si>
  <si>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</si>
  <si>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</si>
  <si>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</si>
  <si>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</si>
  <si>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</si>
  <si>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</si>
  <si>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</si>
  <si>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</si>
  <si>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</si>
  <si>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</si>
  <si>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</si>
  <si>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</si>
  <si>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</si>
  <si>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</si>
  <si>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</si>
  <si>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</si>
  <si>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</si>
  <si>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</si>
  <si>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</si>
  <si>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</si>
  <si>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</si>
  <si>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</si>
  <si>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</si>
  <si>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</si>
  <si>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</si>
  <si>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</si>
  <si>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</si>
  <si>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</si>
  <si>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</si>
  <si>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</si>
  <si>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</si>
  <si>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</si>
  <si>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</si>
  <si>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</si>
  <si>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</si>
  <si>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</si>
  <si>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</si>
  <si>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</si>
  <si>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</si>
  <si>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</si>
  <si>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</si>
  <si>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</si>
  <si>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</si>
  <si>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</si>
  <si>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</si>
  <si>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</si>
  <si>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</si>
  <si>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</si>
  <si>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</si>
  <si>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</si>
  <si>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</si>
  <si>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</si>
  <si>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</si>
  <si>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</si>
  <si>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</si>
  <si>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</si>
  <si>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</si>
  <si>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</si>
  <si>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</si>
  <si>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</si>
  <si>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</si>
  <si>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</si>
  <si>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</si>
  <si>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</si>
  <si>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</si>
  <si>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</si>
  <si>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</si>
  <si>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</si>
  <si>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</si>
  <si>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</si>
  <si>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</si>
  <si>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</si>
  <si>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</si>
  <si>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</si>
  <si>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</si>
  <si>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</si>
  <si>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</si>
  <si>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</si>
  <si>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</si>
  <si>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</si>
  <si>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</si>
  <si>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</si>
  <si>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</si>
  <si>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</si>
  <si>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</si>
  <si>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</si>
  <si>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</si>
  <si>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</si>
  <si>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</si>
  <si>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</si>
  <si>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</si>
  <si>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</si>
  <si>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</si>
  <si>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</si>
  <si>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</si>
  <si>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</si>
  <si>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</si>
  <si>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</si>
  <si>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</si>
  <si>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</si>
  <si>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</si>
  <si>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</si>
  <si>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</si>
  <si>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</si>
  <si>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</si>
  <si>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</si>
  <si>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</si>
  <si>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</si>
  <si>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</si>
  <si>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</si>
  <si>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</si>
  <si>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</si>
  <si>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</si>
  <si>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</si>
  <si>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</si>
  <si>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</si>
  <si>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</si>
  <si>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</si>
  <si>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</si>
  <si>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</si>
  <si>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</si>
  <si>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</si>
  <si>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</si>
  <si>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</si>
  <si>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</si>
  <si>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</si>
  <si>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</si>
  <si>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</si>
  <si>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</si>
  <si>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</si>
  <si>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</si>
  <si>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</si>
  <si>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</si>
  <si>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</si>
  <si>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</si>
  <si>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</si>
  <si>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</si>
  <si>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</si>
  <si>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</si>
  <si>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</si>
  <si>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</si>
  <si>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</si>
  <si>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</si>
  <si>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</si>
  <si>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</si>
  <si>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</si>
  <si>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</si>
  <si>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</si>
  <si>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</si>
  <si>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</si>
  <si>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</si>
  <si>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</si>
  <si>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</si>
  <si>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</si>
  <si>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</si>
  <si>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</si>
  <si>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</si>
  <si>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</si>
  <si>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</si>
  <si>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</si>
  <si>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</si>
  <si>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</si>
  <si>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</si>
  <si>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</si>
  <si>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</si>
  <si>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</si>
  <si>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</si>
  <si>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</si>
  <si>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</si>
  <si>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</si>
  <si>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</si>
  <si>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</si>
  <si>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</si>
  <si>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</si>
  <si>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</si>
  <si>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</si>
  <si>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</si>
  <si>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</si>
  <si>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</si>
  <si>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</si>
  <si>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</si>
  <si>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</si>
  <si>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</si>
  <si>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</si>
  <si>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</si>
  <si>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</si>
  <si>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</si>
  <si>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</si>
  <si>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</si>
  <si>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</si>
  <si>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</si>
  <si>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</si>
  <si>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</si>
  <si>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</si>
  <si>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</si>
  <si>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</si>
  <si>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</si>
  <si>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</si>
  <si>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</si>
  <si>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</si>
  <si>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</si>
  <si>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</si>
  <si>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</si>
  <si>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</si>
  <si>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</si>
  <si>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</si>
  <si>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</si>
  <si>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</si>
  <si>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</si>
  <si>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</si>
  <si>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</si>
  <si>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</si>
  <si>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</si>
  <si>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</si>
  <si>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</si>
  <si>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</si>
  <si>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</si>
  <si>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</si>
  <si>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</si>
  <si>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</si>
  <si>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</si>
  <si>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</si>
  <si>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</si>
  <si>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</si>
  <si>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</si>
  <si>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</si>
  <si>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</si>
  <si>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</si>
  <si>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</si>
  <si>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</si>
  <si>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</si>
  <si>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</si>
  <si>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</si>
  <si>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</si>
  <si>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</si>
  <si>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</si>
  <si>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</si>
  <si>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</si>
  <si>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</si>
  <si>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</si>
  <si>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</si>
  <si>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</si>
  <si>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</si>
  <si>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</si>
  <si>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</si>
  <si>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</si>
  <si>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</si>
  <si>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</si>
  <si>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</si>
  <si>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</si>
  <si>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</si>
  <si>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</si>
  <si>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</si>
  <si>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</si>
  <si>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</si>
  <si>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</si>
  <si>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</si>
  <si>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</si>
  <si>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</si>
  <si>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</si>
  <si>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</si>
  <si>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</si>
  <si>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</si>
  <si>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</si>
  <si>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</si>
  <si>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</si>
  <si>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</si>
  <si>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</si>
  <si>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</si>
  <si>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</si>
  <si>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</si>
  <si>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</si>
  <si>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</si>
  <si>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</si>
  <si>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</si>
  <si>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</si>
  <si>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</si>
  <si>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</si>
  <si>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</si>
  <si>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</si>
  <si>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</si>
  <si>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</si>
  <si>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</si>
  <si>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</si>
  <si>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</si>
  <si>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</si>
  <si>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</si>
  <si>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</si>
  <si>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</si>
  <si>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</si>
  <si>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</si>
  <si>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</si>
  <si>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</si>
  <si>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</si>
  <si>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</si>
  <si>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</si>
  <si>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</si>
  <si>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</si>
  <si>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</si>
  <si>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</si>
  <si>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</si>
  <si>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横浜市港南区日野中央2-32-37</t>
    <phoneticPr fontId="3"/>
  </si>
  <si>
    <t>ミネ工業株式会社</t>
    <phoneticPr fontId="3"/>
  </si>
  <si>
    <t>045-353-7714</t>
    <phoneticPr fontId="3"/>
  </si>
  <si>
    <t>横浜市長</t>
    <phoneticPr fontId="3"/>
  </si>
  <si>
    <t>Ｄ－建設業</t>
    <phoneticPr fontId="3"/>
  </si>
  <si>
    <t>建造物解体工事</t>
    <phoneticPr fontId="3"/>
  </si>
  <si>
    <t>廃プラ類→中間処理業者→破砕（再資源化、最終処分）
木くず→中間処分業者→破砕（チップ・売却等）
コンクリートガラ→中間処理業者→破砕（再生破砕等、売却）
混合廃棄物→中間処理業者→最終処分地（埋立、リサイクル他）</t>
    <rPh sb="0" eb="1">
      <t>ハイ</t>
    </rPh>
    <rPh sb="3" eb="4">
      <t>ルイ</t>
    </rPh>
    <rPh sb="5" eb="9">
      <t>チュウカンショリ</t>
    </rPh>
    <rPh sb="9" eb="11">
      <t>ギョウシャ</t>
    </rPh>
    <rPh sb="12" eb="14">
      <t>ハサイ</t>
    </rPh>
    <rPh sb="15" eb="19">
      <t>サイシゲンカ</t>
    </rPh>
    <rPh sb="20" eb="24">
      <t>サイシュウショブン</t>
    </rPh>
    <rPh sb="26" eb="27">
      <t>キ</t>
    </rPh>
    <rPh sb="30" eb="36">
      <t>チュウカンショブンギョウシャ</t>
    </rPh>
    <rPh sb="37" eb="39">
      <t>ハサイ</t>
    </rPh>
    <rPh sb="44" eb="46">
      <t>バイキャク</t>
    </rPh>
    <rPh sb="46" eb="47">
      <t>トウ</t>
    </rPh>
    <rPh sb="58" eb="64">
      <t>チュウカンショリギョウシャ</t>
    </rPh>
    <rPh sb="65" eb="67">
      <t>ハサイ</t>
    </rPh>
    <rPh sb="68" eb="70">
      <t>サイセイ</t>
    </rPh>
    <rPh sb="70" eb="72">
      <t>ハサイ</t>
    </rPh>
    <rPh sb="72" eb="73">
      <t>トウ</t>
    </rPh>
    <rPh sb="74" eb="76">
      <t>バイキャク</t>
    </rPh>
    <rPh sb="78" eb="83">
      <t>コンゴウハイキブツ</t>
    </rPh>
    <rPh sb="84" eb="88">
      <t>チュウカンショリ</t>
    </rPh>
    <rPh sb="88" eb="90">
      <t>ギョウシャ</t>
    </rPh>
    <rPh sb="91" eb="96">
      <t>サイシュウショブンチ</t>
    </rPh>
    <rPh sb="97" eb="99">
      <t>ウメタテ</t>
    </rPh>
    <rPh sb="105" eb="106">
      <t>ホカ</t>
    </rPh>
    <phoneticPr fontId="3"/>
  </si>
  <si>
    <t>代表取締役→工事部責任者（常務）→総務部</t>
    <rPh sb="0" eb="5">
      <t>ダイヒョウトリシマリヤク</t>
    </rPh>
    <rPh sb="6" eb="9">
      <t>コウジブ</t>
    </rPh>
    <rPh sb="9" eb="12">
      <t>セキニンシャ</t>
    </rPh>
    <rPh sb="13" eb="15">
      <t>ジョウム</t>
    </rPh>
    <rPh sb="17" eb="19">
      <t>ソウム</t>
    </rPh>
    <rPh sb="19" eb="20">
      <t>ブ</t>
    </rPh>
    <phoneticPr fontId="3"/>
  </si>
  <si>
    <t>適切な分別解体を行い廃棄物を排出する。
廃棄物の適正処理を徹底するため工事現場従事者に喚起する。</t>
    <rPh sb="0" eb="2">
      <t>テキセツ</t>
    </rPh>
    <rPh sb="3" eb="7">
      <t>ブンベツカイタイ</t>
    </rPh>
    <rPh sb="8" eb="9">
      <t>オコナ</t>
    </rPh>
    <rPh sb="10" eb="13">
      <t>ハイキブツ</t>
    </rPh>
    <rPh sb="14" eb="16">
      <t>ハイシュツ</t>
    </rPh>
    <rPh sb="20" eb="23">
      <t>ハイキブツ</t>
    </rPh>
    <rPh sb="24" eb="26">
      <t>テキセイ</t>
    </rPh>
    <rPh sb="26" eb="28">
      <t>ショリ</t>
    </rPh>
    <rPh sb="29" eb="31">
      <t>テッテイ</t>
    </rPh>
    <rPh sb="35" eb="37">
      <t>コウジ</t>
    </rPh>
    <rPh sb="37" eb="39">
      <t>ゲンバ</t>
    </rPh>
    <rPh sb="39" eb="42">
      <t>ジュウジシャ</t>
    </rPh>
    <rPh sb="43" eb="45">
      <t>カンキ</t>
    </rPh>
    <phoneticPr fontId="3"/>
  </si>
  <si>
    <t>廃プラスティック類（石綿含有産業廃棄物、水銀使用製品産業廃棄物を含む）紙くず、木くず、繊維くず、ゴムくず、金属くず（水銀使用製品産業廃棄物を含む）ガラスくず、陶磁器くず（石綿含有産業廃棄物、水銀使用製品産業廃棄物を含む）がれき類（石綿含有産業廃棄物を含む）蛍光灯で分別</t>
    <rPh sb="0" eb="1">
      <t>ハイ</t>
    </rPh>
    <rPh sb="8" eb="9">
      <t>ルイ</t>
    </rPh>
    <rPh sb="10" eb="12">
      <t>セキメン</t>
    </rPh>
    <rPh sb="12" eb="14">
      <t>ガンユウ</t>
    </rPh>
    <rPh sb="14" eb="16">
      <t>サンギョウ</t>
    </rPh>
    <rPh sb="16" eb="19">
      <t>ハイキブツ</t>
    </rPh>
    <rPh sb="20" eb="24">
      <t>スイギンシヨウ</t>
    </rPh>
    <rPh sb="24" eb="26">
      <t>セイヒン</t>
    </rPh>
    <rPh sb="26" eb="31">
      <t>サンギョウハイキブツ</t>
    </rPh>
    <rPh sb="32" eb="33">
      <t>フク</t>
    </rPh>
    <rPh sb="35" eb="36">
      <t>カミ</t>
    </rPh>
    <rPh sb="39" eb="40">
      <t>キ</t>
    </rPh>
    <rPh sb="43" eb="45">
      <t>センイ</t>
    </rPh>
    <rPh sb="53" eb="55">
      <t>キンゾク</t>
    </rPh>
    <rPh sb="58" eb="60">
      <t>スイギン</t>
    </rPh>
    <rPh sb="60" eb="64">
      <t>シヨウセイヒン</t>
    </rPh>
    <rPh sb="64" eb="66">
      <t>サンギョウ</t>
    </rPh>
    <rPh sb="66" eb="69">
      <t>ハイキブツ</t>
    </rPh>
    <rPh sb="70" eb="71">
      <t>フク</t>
    </rPh>
    <rPh sb="79" eb="82">
      <t>トウジキ</t>
    </rPh>
    <rPh sb="85" eb="89">
      <t>セキメンガンユウ</t>
    </rPh>
    <rPh sb="89" eb="94">
      <t>サンギョウハイキブツ</t>
    </rPh>
    <rPh sb="95" eb="97">
      <t>スイギン</t>
    </rPh>
    <rPh sb="97" eb="99">
      <t>シヨウ</t>
    </rPh>
    <rPh sb="99" eb="101">
      <t>セイヒン</t>
    </rPh>
    <rPh sb="101" eb="106">
      <t>サンギョウハイキブツ</t>
    </rPh>
    <rPh sb="107" eb="108">
      <t>フク</t>
    </rPh>
    <rPh sb="113" eb="114">
      <t>ルイ</t>
    </rPh>
    <rPh sb="115" eb="119">
      <t>セキメンガンユウ</t>
    </rPh>
    <rPh sb="119" eb="124">
      <t>サンギョウハイキブツ</t>
    </rPh>
    <rPh sb="125" eb="126">
      <t>フク</t>
    </rPh>
    <rPh sb="128" eb="131">
      <t>ケイコウトウ</t>
    </rPh>
    <rPh sb="132" eb="134">
      <t>ブンベツ</t>
    </rPh>
    <phoneticPr fontId="3"/>
  </si>
  <si>
    <t>再資源化できる処分業者への委託処理</t>
    <rPh sb="0" eb="4">
      <t>サイシゲンカ</t>
    </rPh>
    <rPh sb="7" eb="11">
      <t>ショブンギョウシャ</t>
    </rPh>
    <rPh sb="13" eb="17">
      <t>イタクショリ</t>
    </rPh>
    <phoneticPr fontId="3"/>
  </si>
  <si>
    <t>令和   7 年   6 月   19 日</t>
    <phoneticPr fontId="3"/>
  </si>
  <si>
    <t>ミネ工業株式会社　代表取締役　淺井英明</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</si>
</sst>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3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3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A70" zoomScaleNormal="115" zoomScaleSheetLayoutView="100" workbookViewId="0">
      <selection activeCell="K90" sqref="K90:O90"/>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457</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449</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458</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448</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447</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2948</v>
      </c>
      <c r="Q49" s="598"/>
      <c r="R49" s="598"/>
      <c r="S49" s="598"/>
      <c r="T49" s="598"/>
      <c r="U49" s="599"/>
    </row>
    <row r="50" spans="3:23" ht="26.25" customHeight="1" x14ac:dyDescent="0.15">
      <c r="C50" s="570" t="s">
        <v>11</v>
      </c>
      <c r="D50" s="571"/>
      <c r="E50" s="572"/>
      <c r="F50" s="581" t="s">
        <v>446</v>
      </c>
      <c r="G50" s="582"/>
      <c r="H50" s="582"/>
      <c r="I50" s="582"/>
      <c r="J50" s="582"/>
      <c r="K50" s="582"/>
      <c r="L50" s="582"/>
      <c r="M50" s="582"/>
      <c r="N50" s="341" t="s">
        <v>172</v>
      </c>
      <c r="O50" s="449"/>
      <c r="P50" s="450"/>
      <c r="Q50" s="585" t="s">
        <v>448</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450</v>
      </c>
      <c r="G54" s="496"/>
      <c r="H54" s="496"/>
      <c r="I54" s="496"/>
      <c r="J54" s="496"/>
      <c r="K54" s="496"/>
      <c r="L54" s="32" t="s">
        <v>48</v>
      </c>
      <c r="M54" s="32"/>
      <c r="N54" s="502" t="s">
        <v>451</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183</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17</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452</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453</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7</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2458.3999999999996</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454</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8</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4316.8</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454</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455</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456</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2458.3999999999996</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2444.1999999999998</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4316.8</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4316.8</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ミネ工業株式会社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7.3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7.3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7.3</v>
      </c>
      <c r="P27" s="700"/>
      <c r="Q27" s="700"/>
      <c r="R27" s="700"/>
      <c r="S27" s="49" t="s">
        <v>38</v>
      </c>
      <c r="T27" s="70"/>
      <c r="U27" s="70"/>
      <c r="X27" s="68" t="s">
        <v>39</v>
      </c>
      <c r="Y27" s="71"/>
      <c r="AG27" s="58"/>
      <c r="AH27" s="58"/>
      <c r="AI27" s="58"/>
      <c r="AJ27" s="58"/>
      <c r="AK27" s="742">
        <f>+AG18+O27</f>
        <v>7.3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7.3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7.3</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ミネ工業株式会社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ミネ工業株式会社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ミネ工業株式会社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3"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ミネ工業株式会社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v>
      </c>
      <c r="P27" s="700"/>
      <c r="Q27" s="700"/>
      <c r="R27" s="700"/>
      <c r="S27" s="49" t="s">
        <v>38</v>
      </c>
      <c r="T27" s="70"/>
      <c r="U27" s="70"/>
      <c r="X27" s="68" t="s">
        <v>39</v>
      </c>
      <c r="Y27" s="71"/>
      <c r="AG27" s="58"/>
      <c r="AH27" s="58"/>
      <c r="AI27" s="58"/>
      <c r="AJ27" s="58"/>
      <c r="AK27" s="742">
        <f>+AG18+O27</f>
        <v>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3"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ミネ工業株式会社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106.4</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17.900000000000002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106.4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106.4</v>
      </c>
      <c r="P27" s="700"/>
      <c r="Q27" s="700"/>
      <c r="R27" s="700"/>
      <c r="S27" s="49" t="s">
        <v>38</v>
      </c>
      <c r="T27" s="70"/>
      <c r="U27" s="70"/>
      <c r="X27" s="68" t="s">
        <v>39</v>
      </c>
      <c r="Y27" s="71"/>
      <c r="AG27" s="58"/>
      <c r="AH27" s="58"/>
      <c r="AI27" s="58"/>
      <c r="AJ27" s="58"/>
      <c r="AK27" s="742">
        <f>+AG18+O27</f>
        <v>106.4</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106.4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17.900000000000002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106.4</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17.8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ミネ工業株式会社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3"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ミネ工業株式会社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3670.3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2309.7999999999997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3670.3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3670.3</v>
      </c>
      <c r="P27" s="700"/>
      <c r="Q27" s="700"/>
      <c r="R27" s="700"/>
      <c r="S27" s="49" t="s">
        <v>38</v>
      </c>
      <c r="T27" s="70"/>
      <c r="U27" s="70"/>
      <c r="X27" s="68" t="s">
        <v>39</v>
      </c>
      <c r="Y27" s="71"/>
      <c r="AG27" s="58"/>
      <c r="AH27" s="58"/>
      <c r="AI27" s="58"/>
      <c r="AJ27" s="58"/>
      <c r="AK27" s="742">
        <f>+AG18+O27</f>
        <v>3670.3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3670.3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2309.7999999999997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3670.3</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2309.6999999999998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ミネ工業株式会社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ミネ工業株式会社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0" zoomScaleNormal="100" workbookViewId="0">
      <selection activeCell="O41" sqref="O4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ミネ工業株式会社</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ミネ工業株式会社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3"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ミネ工業株式会社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69.599999999999994</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31.6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69.599999999999994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69.599999999999994</v>
      </c>
      <c r="P27" s="700"/>
      <c r="Q27" s="700"/>
      <c r="R27" s="700"/>
      <c r="S27" s="49" t="s">
        <v>38</v>
      </c>
      <c r="T27" s="70"/>
      <c r="U27" s="70"/>
      <c r="X27" s="68" t="s">
        <v>39</v>
      </c>
      <c r="Y27" s="71"/>
      <c r="AG27" s="58"/>
      <c r="AH27" s="58"/>
      <c r="AI27" s="58"/>
      <c r="AJ27" s="58"/>
      <c r="AK27" s="742">
        <f>+AG18+O27</f>
        <v>69.599999999999994</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69.599999999999994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31.6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69.599999999999994</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31.6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7" zoomScale="80" zoomScaleNormal="80" workbookViewId="0">
      <selection activeCell="I17" sqref="I17"/>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ミネ工業株式会社</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1.2</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23.1</v>
      </c>
      <c r="M9" s="377" t="str">
        <f>IF(OR(ｷ.紙くず!F24&gt;0,ｷ.紙くず!F24&lt;0),ｷ.紙くず!F24,IF(M$19&gt;0,"0",0))</f>
        <v>0</v>
      </c>
      <c r="N9" s="377">
        <f>IF(OR(ｸ.木くず!F24&gt;0,ｸ.木くず!F24&lt;0),ｸ.木くず!F24,IF(N$19&gt;0,"0",0))</f>
        <v>74.5</v>
      </c>
      <c r="O9" s="377">
        <f>IF(OR(ｹ.繊維くず!F24&gt;0,ｹ.繊維くず!F24&lt;0),ｹ.繊維くず!F24,IF(O$19&gt;0,"0",0))</f>
        <v>0.3</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t="str">
        <f>IF(OR(ｽ.金属くず!F24&gt;0,ｽ.金属くず!F24&lt;0),ｽ.金属くず!F24,IF(S$19&gt;0,"0",0))</f>
        <v>0</v>
      </c>
      <c r="T9" s="377">
        <f>IF(OR(ｾ.ｶﾞﾗｽ･ｺﾝｸﾘ･陶磁器くず!F24&gt;0,ｾ.ｶﾞﾗｽ･ｺﾝｸﾘ･陶磁器くず!F24&lt;0),ｾ.ｶﾞﾗｽ･ｺﾝｸﾘ･陶磁器くず!F24,IF(T$19&gt;0,"0",0))</f>
        <v>17.900000000000002</v>
      </c>
      <c r="U9" s="377">
        <f>IF(OR(ｿ.鉱さい!F24&gt;0,ｿ.鉱さい!F24&lt;0),ｿ.鉱さい!F24,IF(U$19&gt;0,"0",0))</f>
        <v>0</v>
      </c>
      <c r="V9" s="377">
        <f>IF(OR(ﾀ.がれき類!F24&gt;0,ﾀ.がれき類!F24&lt;0),ﾀ.がれき類!F24,IF(V$19&gt;0,"0",0))</f>
        <v>2309.7999999999997</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31.6</v>
      </c>
      <c r="AA9" s="379">
        <f>IF(SUM(G9:Z9)&gt;0,SUM(G9:Z9),IF(AA$19&gt;0,"0",0))</f>
        <v>2458.3999999999996</v>
      </c>
    </row>
    <row r="10" spans="2:27" ht="24" customHeight="1" x14ac:dyDescent="0.15">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1.2</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23.1</v>
      </c>
      <c r="M14" s="383" t="str">
        <f>IF(OR(ｷ.紙くず!F29&gt;0,ｷ.紙くず!F29&lt;0),ｷ.紙くず!F29,IF(M$19&gt;0,"0",0))</f>
        <v>0</v>
      </c>
      <c r="N14" s="383">
        <f>IF(OR(ｸ.木くず!F29&gt;0,ｸ.木くず!F29&lt;0),ｸ.木くず!F29,IF(N$19&gt;0,"0",0))</f>
        <v>74.5</v>
      </c>
      <c r="O14" s="383">
        <f>IF(OR(ｹ.繊維くず!F29&gt;0,ｹ.繊維くず!F29&lt;0),ｹ.繊維くず!F29,IF(O$19&gt;0,"0",0))</f>
        <v>0.3</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t="str">
        <f>IF(OR(ｽ.金属くず!F29&gt;0,ｽ.金属くず!F29&lt;0),ｽ.金属くず!F29,IF(S$19&gt;0,"0",0))</f>
        <v>0</v>
      </c>
      <c r="T14" s="383">
        <f>IF(OR(ｾ.ｶﾞﾗｽ･ｺﾝｸﾘ･陶磁器くず!F29&gt;0,ｾ.ｶﾞﾗｽ･ｺﾝｸﾘ･陶磁器くず!F29&lt;0),ｾ.ｶﾞﾗｽ･ｺﾝｸﾘ･陶磁器くず!F29,IF(T$19&gt;0,"0",0))</f>
        <v>17.900000000000002</v>
      </c>
      <c r="U14" s="383">
        <f>IF(OR(ｿ.鉱さい!F29&gt;0,ｿ.鉱さい!F29&lt;0),ｿ.鉱さい!F29,IF(U$19&gt;0,"0",0))</f>
        <v>0</v>
      </c>
      <c r="V14" s="383">
        <f>IF(OR(ﾀ.がれき類!F29&gt;0,ﾀ.がれき類!F29&lt;0),ﾀ.がれき類!F29,IF(V$19&gt;0,"0",0))</f>
        <v>2309.7999999999997</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31.6</v>
      </c>
      <c r="AA14" s="385">
        <f t="shared" si="0"/>
        <v>2458.3999999999996</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t="str">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1.2</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9.1</v>
      </c>
      <c r="M16" s="383" t="str">
        <f>IF(OR(ｷ.紙くず!F31&gt;0,ｷ.紙くず!F31&lt;0),ｷ.紙くず!F31,IF(M$19&gt;0,"0",0))</f>
        <v>0</v>
      </c>
      <c r="N16" s="383">
        <f>IF(OR(ｸ.木くず!F31&gt;0,ｸ.木くず!F31&lt;0),ｸ.木くず!F31,IF(N$19&gt;0,"0",0))</f>
        <v>74.5</v>
      </c>
      <c r="O16" s="383">
        <f>IF(OR(ｹ.繊維くず!F31&gt;0,ｹ.繊維くず!F31&lt;0),ｹ.繊維くず!F31,IF(O$19&gt;0,"0",0))</f>
        <v>0.3</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t="str">
        <f>IF(OR(ｽ.金属くず!F31&gt;0,ｽ.金属くず!F31&lt;0),ｽ.金属くず!F31,IF(S$19&gt;0,"0",0))</f>
        <v>0</v>
      </c>
      <c r="T16" s="383">
        <f>IF(OR(ｾ.ｶﾞﾗｽ･ｺﾝｸﾘ･陶磁器くず!F31&gt;0,ｾ.ｶﾞﾗｽ･ｺﾝｸﾘ･陶磁器くず!F31&lt;0),ｾ.ｶﾞﾗｽ･ｺﾝｸﾘ･陶磁器くず!F31,IF(T$19&gt;0,"0",0))</f>
        <v>17.8</v>
      </c>
      <c r="U16" s="383">
        <f>IF(OR(ｿ.鉱さい!F31&gt;0,ｿ.鉱さい!F31&lt;0),ｿ.鉱さい!F31,IF(U$19&gt;0,"0",0))</f>
        <v>0</v>
      </c>
      <c r="V16" s="383">
        <f>IF(OR(ﾀ.がれき類!F31&gt;0,ﾀ.がれき類!F31&lt;0),ﾀ.がれき類!F31,IF(V$19&gt;0,"0",0))</f>
        <v>2309.6999999999998</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31.6</v>
      </c>
      <c r="AA16" s="385">
        <f t="shared" si="0"/>
        <v>2444.1999999999998</v>
      </c>
    </row>
    <row r="17" spans="2:27" ht="24" customHeight="1" x14ac:dyDescent="0.15">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0</v>
      </c>
      <c r="I19" s="389">
        <f t="shared" si="1"/>
        <v>0</v>
      </c>
      <c r="J19" s="389">
        <f t="shared" si="1"/>
        <v>0</v>
      </c>
      <c r="K19" s="389">
        <f t="shared" si="1"/>
        <v>0</v>
      </c>
      <c r="L19" s="389">
        <f t="shared" si="1"/>
        <v>32.200000000000003</v>
      </c>
      <c r="M19" s="389">
        <f t="shared" si="1"/>
        <v>2.1</v>
      </c>
      <c r="N19" s="389">
        <f t="shared" si="1"/>
        <v>427.9</v>
      </c>
      <c r="O19" s="389">
        <f t="shared" si="1"/>
        <v>7.3</v>
      </c>
      <c r="P19" s="389">
        <f t="shared" si="1"/>
        <v>0</v>
      </c>
      <c r="Q19" s="389">
        <f t="shared" si="1"/>
        <v>0</v>
      </c>
      <c r="R19" s="389">
        <f t="shared" si="1"/>
        <v>0</v>
      </c>
      <c r="S19" s="389">
        <f t="shared" si="1"/>
        <v>1</v>
      </c>
      <c r="T19" s="389">
        <f t="shared" si="1"/>
        <v>106.4</v>
      </c>
      <c r="U19" s="389">
        <f t="shared" si="1"/>
        <v>0</v>
      </c>
      <c r="V19" s="389">
        <f t="shared" si="1"/>
        <v>3670.3</v>
      </c>
      <c r="W19" s="389">
        <f t="shared" si="1"/>
        <v>0</v>
      </c>
      <c r="X19" s="389">
        <f t="shared" si="1"/>
        <v>0</v>
      </c>
      <c r="Y19" s="389">
        <f t="shared" si="1"/>
        <v>0</v>
      </c>
      <c r="Z19" s="390">
        <f t="shared" si="1"/>
        <v>69.599999999999994</v>
      </c>
      <c r="AA19" s="391">
        <f t="shared" ref="AA19:AA25" si="2">SUM(G19:Z19)</f>
        <v>4316.8</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32.200000000000003</v>
      </c>
      <c r="M37" s="424">
        <f t="shared" si="8"/>
        <v>2.1</v>
      </c>
      <c r="N37" s="424">
        <f t="shared" si="8"/>
        <v>427.9</v>
      </c>
      <c r="O37" s="424">
        <f t="shared" si="8"/>
        <v>7.3</v>
      </c>
      <c r="P37" s="424">
        <f t="shared" si="8"/>
        <v>0</v>
      </c>
      <c r="Q37" s="424">
        <f t="shared" si="8"/>
        <v>0</v>
      </c>
      <c r="R37" s="424">
        <f t="shared" si="8"/>
        <v>0</v>
      </c>
      <c r="S37" s="424">
        <f t="shared" si="8"/>
        <v>1</v>
      </c>
      <c r="T37" s="424">
        <f t="shared" si="8"/>
        <v>106.4</v>
      </c>
      <c r="U37" s="424">
        <f t="shared" si="8"/>
        <v>0</v>
      </c>
      <c r="V37" s="424">
        <f t="shared" si="8"/>
        <v>3670.3</v>
      </c>
      <c r="W37" s="424">
        <f t="shared" si="8"/>
        <v>0</v>
      </c>
      <c r="X37" s="424">
        <f t="shared" si="8"/>
        <v>0</v>
      </c>
      <c r="Y37" s="424">
        <f t="shared" si="8"/>
        <v>0</v>
      </c>
      <c r="Z37" s="425">
        <f t="shared" si="8"/>
        <v>69.599999999999994</v>
      </c>
      <c r="AA37" s="426">
        <f t="shared" si="4"/>
        <v>4316.8</v>
      </c>
    </row>
    <row r="38" spans="2:27" ht="24" customHeight="1" x14ac:dyDescent="0.15">
      <c r="B38" s="170"/>
      <c r="C38" s="776"/>
      <c r="D38" s="227"/>
      <c r="E38" s="225" t="s">
        <v>319</v>
      </c>
      <c r="F38" s="443"/>
      <c r="G38" s="415">
        <f t="shared" ref="G38:Z38" si="9">SUM(G39:G41)</f>
        <v>0</v>
      </c>
      <c r="H38" s="415">
        <f t="shared" si="9"/>
        <v>0</v>
      </c>
      <c r="I38" s="415">
        <f t="shared" si="9"/>
        <v>0</v>
      </c>
      <c r="J38" s="415">
        <f t="shared" si="9"/>
        <v>0</v>
      </c>
      <c r="K38" s="415">
        <f t="shared" si="9"/>
        <v>0</v>
      </c>
      <c r="L38" s="415">
        <f t="shared" si="9"/>
        <v>32.200000000000003</v>
      </c>
      <c r="M38" s="415">
        <f t="shared" si="9"/>
        <v>2.1</v>
      </c>
      <c r="N38" s="415">
        <f t="shared" si="9"/>
        <v>427.9</v>
      </c>
      <c r="O38" s="415">
        <f t="shared" si="9"/>
        <v>7.3</v>
      </c>
      <c r="P38" s="415">
        <f t="shared" si="9"/>
        <v>0</v>
      </c>
      <c r="Q38" s="415">
        <f t="shared" si="9"/>
        <v>0</v>
      </c>
      <c r="R38" s="415">
        <f t="shared" si="9"/>
        <v>0</v>
      </c>
      <c r="S38" s="415">
        <f t="shared" si="9"/>
        <v>1</v>
      </c>
      <c r="T38" s="415">
        <f t="shared" si="9"/>
        <v>106.4</v>
      </c>
      <c r="U38" s="415">
        <f t="shared" si="9"/>
        <v>0</v>
      </c>
      <c r="V38" s="415">
        <f t="shared" si="9"/>
        <v>3670.3</v>
      </c>
      <c r="W38" s="415">
        <f t="shared" si="9"/>
        <v>0</v>
      </c>
      <c r="X38" s="415">
        <f t="shared" si="9"/>
        <v>0</v>
      </c>
      <c r="Y38" s="415">
        <f t="shared" si="9"/>
        <v>0</v>
      </c>
      <c r="Z38" s="416">
        <f t="shared" si="9"/>
        <v>69.599999999999994</v>
      </c>
      <c r="AA38" s="417">
        <f t="shared" si="4"/>
        <v>4316.8</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32.200000000000003</v>
      </c>
      <c r="M39" s="418">
        <f>+ｷ.紙くず!$Z$28</f>
        <v>2.1</v>
      </c>
      <c r="N39" s="418">
        <f>+ｸ.木くず!$Z$28</f>
        <v>427.9</v>
      </c>
      <c r="O39" s="418">
        <f>+ｹ.繊維くず!$Z$28</f>
        <v>7.3</v>
      </c>
      <c r="P39" s="418">
        <f>+ｺ.動植物性残さ!$Z$28</f>
        <v>0</v>
      </c>
      <c r="Q39" s="418">
        <f>+ｻ.動物系固形不要物!$Z$28</f>
        <v>0</v>
      </c>
      <c r="R39" s="418">
        <f>+ｼ.ｺﾞﾑくず!$Z$28</f>
        <v>0</v>
      </c>
      <c r="S39" s="418">
        <f>+ｽ.金属くず!$Z$28</f>
        <v>1</v>
      </c>
      <c r="T39" s="418">
        <f>+ｾ.ｶﾞﾗｽ･ｺﾝｸﾘ･陶磁器くず!$Z$28</f>
        <v>106.4</v>
      </c>
      <c r="U39" s="418">
        <f>+ｿ.鉱さい!$Z$28</f>
        <v>0</v>
      </c>
      <c r="V39" s="418">
        <f>+ﾀ.がれき類!$Z$28</f>
        <v>3670.3</v>
      </c>
      <c r="W39" s="418">
        <f>+ﾁ.動物のふん尿!$Z$28</f>
        <v>0</v>
      </c>
      <c r="X39" s="418">
        <f>+ﾂ.動物の死体!$Z$28</f>
        <v>0</v>
      </c>
      <c r="Y39" s="418">
        <f>+ﾃ.ばいじん!$Z$28</f>
        <v>0</v>
      </c>
      <c r="Z39" s="419">
        <f>+ﾄ.混合廃棄物その他!$Z$28</f>
        <v>69.599999999999994</v>
      </c>
      <c r="AA39" s="420">
        <f t="shared" si="4"/>
        <v>4316.8</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32.200000000000003</v>
      </c>
      <c r="M43" s="427">
        <f>+ｷ.紙くず!$AK$27</f>
        <v>2.1</v>
      </c>
      <c r="N43" s="427">
        <f>+ｸ.木くず!$AK$27</f>
        <v>427.9</v>
      </c>
      <c r="O43" s="427">
        <f>+ｹ.繊維くず!$AK$27</f>
        <v>7.3</v>
      </c>
      <c r="P43" s="427">
        <f>+ｺ.動植物性残さ!$AK$27</f>
        <v>0</v>
      </c>
      <c r="Q43" s="427">
        <f>+ｻ.動物系固形不要物!$AK$27</f>
        <v>0</v>
      </c>
      <c r="R43" s="427">
        <f>+ｼ.ｺﾞﾑくず!$AK$27</f>
        <v>0</v>
      </c>
      <c r="S43" s="427">
        <f>+ｽ.金属くず!$AK$27</f>
        <v>1</v>
      </c>
      <c r="T43" s="427">
        <f>+ｾ.ｶﾞﾗｽ･ｺﾝｸﾘ･陶磁器くず!$AK$27</f>
        <v>106.4</v>
      </c>
      <c r="U43" s="427">
        <f>+ｿ.鉱さい!$AK$27</f>
        <v>0</v>
      </c>
      <c r="V43" s="427">
        <f>+ﾀ.がれき類!$AK$27</f>
        <v>3670.3</v>
      </c>
      <c r="W43" s="427">
        <f>+ﾁ.動物のふん尿!$AK$27</f>
        <v>0</v>
      </c>
      <c r="X43" s="427">
        <f>+ﾂ.動物の死体!$AK$27</f>
        <v>0</v>
      </c>
      <c r="Y43" s="427">
        <f>+ﾃ.ばいじん!$AK$27</f>
        <v>0</v>
      </c>
      <c r="Z43" s="428">
        <f>+ﾄ.混合廃棄物その他!$AK$27</f>
        <v>69.599999999999994</v>
      </c>
      <c r="AA43" s="429">
        <f t="shared" si="4"/>
        <v>4316.8</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32.200000000000003</v>
      </c>
      <c r="M45" s="433">
        <f>+ｷ.紙くず!$AR$24</f>
        <v>2.1</v>
      </c>
      <c r="N45" s="433">
        <f>+ｸ.木くず!$AR$24</f>
        <v>427.9</v>
      </c>
      <c r="O45" s="433">
        <f>+ｹ.繊維くず!$AR$24</f>
        <v>7.3</v>
      </c>
      <c r="P45" s="433">
        <f>+ｺ.動植物性残さ!$AR$24</f>
        <v>0</v>
      </c>
      <c r="Q45" s="433">
        <f>+ｻ.動物系固形不要物!$AR$24</f>
        <v>0</v>
      </c>
      <c r="R45" s="433">
        <f>+ｼ.ｺﾞﾑくず!$AR$24</f>
        <v>0</v>
      </c>
      <c r="S45" s="433">
        <f>+ｽ.金属くず!$AR$24</f>
        <v>1</v>
      </c>
      <c r="T45" s="433">
        <f>+ｾ.ｶﾞﾗｽ･ｺﾝｸﾘ･陶磁器くず!$AR$24</f>
        <v>106.4</v>
      </c>
      <c r="U45" s="433">
        <f>+ｿ.鉱さい!$AR$24</f>
        <v>0</v>
      </c>
      <c r="V45" s="433">
        <f>+ﾀ.がれき類!$AR$24</f>
        <v>3670.3</v>
      </c>
      <c r="W45" s="433">
        <f>+ﾁ.動物のふん尿!$AR$24</f>
        <v>0</v>
      </c>
      <c r="X45" s="433">
        <f>+ﾂ.動物の死体!$AR$24</f>
        <v>0</v>
      </c>
      <c r="Y45" s="433">
        <f>+ﾃ.ばいじん!$AR$24</f>
        <v>0</v>
      </c>
      <c r="Z45" s="434">
        <f>+ﾄ.混合廃棄物その他!$AR$24</f>
        <v>69.599999999999994</v>
      </c>
      <c r="AA45" s="435">
        <f t="shared" si="4"/>
        <v>4316.8</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1.2</v>
      </c>
      <c r="I55" s="480">
        <f t="shared" si="10"/>
        <v>0</v>
      </c>
      <c r="J55" s="480">
        <f t="shared" si="10"/>
        <v>0</v>
      </c>
      <c r="K55" s="480">
        <f t="shared" si="10"/>
        <v>0</v>
      </c>
      <c r="L55" s="480">
        <f t="shared" si="10"/>
        <v>55.300000000000004</v>
      </c>
      <c r="M55" s="480">
        <f t="shared" si="10"/>
        <v>2.1</v>
      </c>
      <c r="N55" s="480">
        <f t="shared" si="10"/>
        <v>502.4</v>
      </c>
      <c r="O55" s="480">
        <f t="shared" si="10"/>
        <v>7.6</v>
      </c>
      <c r="P55" s="480">
        <f t="shared" si="10"/>
        <v>0</v>
      </c>
      <c r="Q55" s="480">
        <f t="shared" si="10"/>
        <v>0</v>
      </c>
      <c r="R55" s="480">
        <f t="shared" si="10"/>
        <v>0</v>
      </c>
      <c r="S55" s="480">
        <f t="shared" si="10"/>
        <v>1</v>
      </c>
      <c r="T55" s="480">
        <f t="shared" si="10"/>
        <v>124.30000000000001</v>
      </c>
      <c r="U55" s="480">
        <f t="shared" si="10"/>
        <v>0</v>
      </c>
      <c r="V55" s="480">
        <f t="shared" si="10"/>
        <v>5980.1</v>
      </c>
      <c r="W55" s="480">
        <f t="shared" si="10"/>
        <v>0</v>
      </c>
      <c r="X55" s="480">
        <f t="shared" si="10"/>
        <v>0</v>
      </c>
      <c r="Y55" s="480">
        <f t="shared" si="10"/>
        <v>0</v>
      </c>
      <c r="Z55" s="480">
        <f t="shared" si="10"/>
        <v>101.19999999999999</v>
      </c>
      <c r="AA55" s="481">
        <f>+AA9+AA19+AA20</f>
        <v>6775.2</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tabSelected="1" view="pageBreakPreview" topLeftCell="B1"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 年   6 月   19 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横浜市港南区日野中央2-32-37</v>
      </c>
      <c r="M16" s="851"/>
      <c r="N16" s="851"/>
      <c r="O16" s="851"/>
      <c r="P16" s="851"/>
      <c r="Q16" s="851"/>
      <c r="R16" s="851"/>
      <c r="S16" s="851"/>
      <c r="T16" s="851"/>
      <c r="U16" s="282"/>
    </row>
    <row r="17" spans="1:21" ht="26.25" customHeight="1" x14ac:dyDescent="0.15">
      <c r="C17" s="86"/>
      <c r="I17" s="25"/>
      <c r="J17" s="25" t="s">
        <v>7</v>
      </c>
      <c r="K17" s="25"/>
      <c r="L17" s="851" t="str">
        <f>+表紙!L41</f>
        <v>ミネ工業株式会社　代表取締役　淺井英明</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045-353-7714</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ミネ工業株式会社</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2948</v>
      </c>
      <c r="Q25" s="823"/>
      <c r="R25" s="823"/>
      <c r="S25" s="823"/>
      <c r="T25" s="823"/>
      <c r="U25" s="824"/>
    </row>
    <row r="26" spans="1:21" ht="26.25" customHeight="1" x14ac:dyDescent="0.15">
      <c r="C26" s="570" t="s">
        <v>11</v>
      </c>
      <c r="D26" s="571"/>
      <c r="E26" s="572"/>
      <c r="F26" s="838" t="str">
        <f>+表紙!F50</f>
        <v>横浜市港南区日野中央2-32-37</v>
      </c>
      <c r="G26" s="839"/>
      <c r="H26" s="839"/>
      <c r="I26" s="839"/>
      <c r="J26" s="839"/>
      <c r="K26" s="839"/>
      <c r="L26" s="839"/>
      <c r="M26" s="839"/>
      <c r="N26" s="341" t="s">
        <v>172</v>
      </c>
      <c r="O26"/>
      <c r="P26"/>
      <c r="Q26" s="833" t="str">
        <f>IF(+表紙!Q50="","",+表紙!Q50)</f>
        <v>045-353-7714</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建造物解体工事</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183</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17</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7</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2458.3999999999996</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適切な分別解体を行い廃棄物を排出する。
廃棄物の適正処理を徹底するため工事現場従事者に喚起する。</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4316.8</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適切な分別解体を行い廃棄物を排出する。
廃棄物の適正処理を徹底するため工事現場従事者に喚起する。</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廃プラスティック類（石綿含有産業廃棄物、水銀使用製品産業廃棄物を含む）紙くず、木くず、繊維くず、ゴムくず、金属くず（水銀使用製品産業廃棄物を含む）ガラスくず、陶磁器くず（石綿含有産業廃棄物、水銀使用製品産業廃棄物を含む）がれき類（石綿含有産業廃棄物を含む）蛍光灯で分別</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再資源化できる処分業者への委託処理</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2458.3999999999996</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2444.1999999999998</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4316.8</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4316.8</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7" zoomScaleNormal="100" workbookViewId="0">
      <selection activeCell="AX24" sqref="AX2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ミネ工業株式会社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election activeCell="F24" sqref="F24:G2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ミネ工業株式会社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ミネ工業株式会社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ミネ工業株式会社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ミネ工業株式会社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32.200000000000003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23.1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32.200000000000003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32.200000000000003</v>
      </c>
      <c r="P27" s="700"/>
      <c r="Q27" s="700"/>
      <c r="R27" s="700"/>
      <c r="S27" s="49" t="s">
        <v>38</v>
      </c>
      <c r="T27" s="70"/>
      <c r="U27" s="70"/>
      <c r="X27" s="68" t="s">
        <v>39</v>
      </c>
      <c r="Y27" s="71"/>
      <c r="AG27" s="58"/>
      <c r="AH27" s="58"/>
      <c r="AI27" s="58"/>
      <c r="AJ27" s="58"/>
      <c r="AK27" s="742">
        <f>+AG18+O27</f>
        <v>32.200000000000003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32.200000000000003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23.1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32.200000000000003</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9.1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3"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ミネ工業株式会社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2.1</v>
      </c>
      <c r="P27" s="700"/>
      <c r="Q27" s="700"/>
      <c r="R27" s="700"/>
      <c r="S27" s="49" t="s">
        <v>38</v>
      </c>
      <c r="T27" s="70"/>
      <c r="U27" s="70"/>
      <c r="X27" s="68" t="s">
        <v>39</v>
      </c>
      <c r="Y27" s="71"/>
      <c r="AG27" s="58"/>
      <c r="AH27" s="58"/>
      <c r="AI27" s="58"/>
      <c r="AJ27" s="58"/>
      <c r="AK27" s="742">
        <f>+AG18+O27</f>
        <v>2.1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2.1</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ミネ工業株式会社</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427.9</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74.5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427.9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427.9</v>
      </c>
      <c r="P27" s="700"/>
      <c r="Q27" s="700"/>
      <c r="R27" s="700"/>
      <c r="S27" s="49" t="s">
        <v>38</v>
      </c>
      <c r="T27" s="70"/>
      <c r="U27" s="70"/>
      <c r="X27" s="68" t="s">
        <v>39</v>
      </c>
      <c r="Y27" s="71"/>
      <c r="AG27" s="58"/>
      <c r="AH27" s="58"/>
      <c r="AI27" s="58"/>
      <c r="AJ27" s="58"/>
      <c r="AK27" s="742">
        <f>+AG18+O27</f>
        <v>427.9</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427.9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74.5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427.9</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74.5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2025-06-20T07:24:52Z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