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xr:revisionPtr revIDLastSave="0" documentId="13_ncr:1_{4A172BD9-3EB7-4DAF-AA38-04D9A8E89BA6}" xr6:coauthVersionLast="47" xr6:coauthVersionMax="47" xr10:uidLastSave="{00000000-0000-0000-0000-000000000000}"/>
  <bookViews>
    <workbookView xWindow="-120" yWindow="-120" windowWidth="29040" windowHeight="15720" tabRatio="808" activeTab="6" xr2:uid="{00000000-000D-0000-FFFF-FFFF00000000}"/>
  </bookViews>
  <sheets>
    <sheet name="表紙" sheetId="95" r:id="rId1"/>
    <sheet name="ｱ.燃え殻" sheetId="2" state="hidden" r:id="rId2"/>
    <sheet name="ｲ.汚泥" sheetId="74" state="hidden" r:id="rId3"/>
    <sheet name="ｳ.廃油" sheetId="75" state="hidden" r:id="rId4"/>
    <sheet name="ｴ.廃酸" sheetId="76" state="hidden" r:id="rId5"/>
    <sheet name="ｵ.廃ｱﾙｶﾘ" sheetId="77" state="hidden" r:id="rId6"/>
    <sheet name="ｶ.廃ﾌﾟﾗ類" sheetId="78" r:id="rId7"/>
    <sheet name="ｷ.紙くず" sheetId="85" r:id="rId8"/>
    <sheet name="ｸ.木くず" sheetId="86" r:id="rId9"/>
    <sheet name="ｹ.繊維くず" sheetId="87" r:id="rId10"/>
    <sheet name="ｺ.動植物性残さ" sheetId="88" state="hidden" r:id="rId11"/>
    <sheet name="ｻ.動物系固形不要物" sheetId="89" state="hidden" r:id="rId12"/>
    <sheet name="ｼ.ｺﾞﾑくず" sheetId="79" state="hidden" r:id="rId13"/>
    <sheet name="ｽ.金属くず" sheetId="81" r:id="rId14"/>
    <sheet name="ｾ.ｶﾞﾗｽ･ｺﾝｸﾘ･陶磁器くず" sheetId="84" r:id="rId15"/>
    <sheet name="ｿ.鉱さい" sheetId="82" state="hidden" r:id="rId16"/>
    <sheet name="ﾀ.がれき類" sheetId="80" r:id="rId17"/>
    <sheet name="ﾁ.動物のふん尿" sheetId="90" state="hidden" r:id="rId18"/>
    <sheet name="ﾂ.動物の死体" sheetId="91" state="hidden" r:id="rId19"/>
    <sheet name="ﾃ.ばいじん" sheetId="83" state="hidden"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印刷用表紙!$C$3:$O$46</definedName>
    <definedName name="_xlnm.Print_Area" localSheetId="23">業種限定!$B$1:$D$14</definedName>
    <definedName name="_xlnm.Print_Area" localSheetId="0">表紙!$C$26:$O$95</definedName>
    <definedName name="_xlnm.Print_Area" localSheetId="21">別紙!$B$3:$AA$55</definedName>
  </definedNames>
  <calcPr calcId="191029"/>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1"/>
  <c r="S60" i="94" s="1"/>
  <c r="AL31" i="79"/>
  <c r="R60" i="94" s="1"/>
  <c r="AL31" i="89"/>
  <c r="Q60" i="94" s="1"/>
  <c r="AL31" i="88"/>
  <c r="P60" i="94" s="1"/>
  <c r="AL31" i="87"/>
  <c r="O60" i="94" s="1"/>
  <c r="AL31" i="85"/>
  <c r="M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6" i="78" l="1"/>
  <c r="H37" i="78"/>
  <c r="H24" i="78"/>
  <c r="H31" i="2"/>
  <c r="Q36" i="94"/>
  <c r="G36" i="94"/>
  <c r="G35" i="94" s="1"/>
  <c r="H31" i="88"/>
  <c r="AL27" i="80"/>
  <c r="H29" i="80"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AL31" i="86" s="1"/>
  <c r="N60" i="94" s="1"/>
  <c r="T49" i="94"/>
  <c r="S42" i="94"/>
  <c r="S41" i="94" s="1"/>
  <c r="S19" i="94" s="1"/>
  <c r="U42" i="94"/>
  <c r="U41" i="94" s="1"/>
  <c r="U19" i="94" s="1"/>
  <c r="M42" i="94"/>
  <c r="M41" i="94" s="1"/>
  <c r="M19" i="94" s="1"/>
  <c r="I42" i="94"/>
  <c r="I41" i="94" s="1"/>
  <c r="I19" i="94" s="1"/>
  <c r="AL27" i="84"/>
  <c r="AA25" i="94"/>
  <c r="AL27" i="89"/>
  <c r="AL27" i="79"/>
  <c r="R47" i="94" s="1"/>
  <c r="AL27" i="85"/>
  <c r="Q35" i="94"/>
  <c r="Q26" i="94" s="1"/>
  <c r="Q27" i="94" s="1"/>
  <c r="N36" i="94"/>
  <c r="N35" i="94" s="1"/>
  <c r="N26" i="94" s="1"/>
  <c r="N27" i="94" s="1"/>
  <c r="Y21" i="91"/>
  <c r="H27" i="91" s="1"/>
  <c r="P16" i="92"/>
  <c r="Z58" i="94" s="1"/>
  <c r="AA22" i="94"/>
  <c r="AA28" i="94"/>
  <c r="AL27" i="90"/>
  <c r="H29" i="90" s="1"/>
  <c r="AL27" i="78"/>
  <c r="AL31" i="78" s="1"/>
  <c r="L60" i="94" s="1"/>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4" l="1"/>
  <c r="AL31" i="84"/>
  <c r="T60" i="94" s="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<sst xmlns="http://schemas.openxmlformats.org/spreadsheetml/2006/main" count="3304" uniqueCount="472">
  <si>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</si>
  <si>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</si>
  <si>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</si>
  <si>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</si>
  <si>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</si>
  <si>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</si>
  <si>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</si>
  <si>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</si>
  <si>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</si>
  <si>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</si>
  <si>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</si>
  <si>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</si>
  <si>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</si>
  <si>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</si>
  <si>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</si>
  <si>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</si>
  <si>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</si>
  <si>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</si>
  <si>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</si>
  <si>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</si>
  <si>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</si>
  <si>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</si>
  <si>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</si>
  <si>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</si>
  <si>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</si>
  <si>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</si>
  <si>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</si>
  <si>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</si>
  <si>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</si>
  <si>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</si>
  <si>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</si>
  <si>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</si>
  <si>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</si>
  <si>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</si>
  <si>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</si>
  <si>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</si>
  <si>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</si>
  <si>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</si>
  <si>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</si>
  <si>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</si>
  <si>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</si>
  <si>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</si>
  <si>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</si>
  <si>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</si>
  <si>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</si>
  <si>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</si>
  <si>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</si>
  <si>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</si>
  <si>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</si>
  <si>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</si>
  <si>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</si>
  <si>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</si>
  <si>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</si>
  <si>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</si>
  <si>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</si>
  <si>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</si>
  <si>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</si>
  <si>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</si>
  <si>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</si>
  <si>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</si>
  <si>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</si>
  <si>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</si>
  <si>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</si>
  <si>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</si>
  <si>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</si>
  <si>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</si>
  <si>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</si>
  <si>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</si>
  <si>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</si>
  <si>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</si>
  <si>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</si>
  <si>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</si>
  <si>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</si>
  <si>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</si>
  <si>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</si>
  <si>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</si>
  <si>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</si>
  <si>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</si>
  <si>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</si>
  <si>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</si>
  <si>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</si>
  <si>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</si>
  <si>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</si>
  <si>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</si>
  <si>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</si>
  <si>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</si>
  <si>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</si>
  <si>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</si>
  <si>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</si>
  <si>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</si>
  <si>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</si>
  <si>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</si>
  <si>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</si>
  <si>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</si>
  <si>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</si>
  <si>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</si>
  <si>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</si>
  <si>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</si>
  <si>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</si>
  <si>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</si>
  <si>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</si>
  <si>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</si>
  <si>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</si>
  <si>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</si>
  <si>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</si>
  <si>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</si>
  <si>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</si>
  <si>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</si>
  <si>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</si>
  <si>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</si>
  <si>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</si>
  <si>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</si>
  <si>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</si>
  <si>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</si>
  <si>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</si>
  <si>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</si>
  <si>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</si>
  <si>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</si>
  <si>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</si>
  <si>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</si>
  <si>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</si>
  <si>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</si>
  <si>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</si>
  <si>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</si>
  <si>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</si>
  <si>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</si>
  <si>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</si>
  <si>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</si>
  <si>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</si>
  <si>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</si>
  <si>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</si>
  <si>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</si>
  <si>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</si>
  <si>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</si>
  <si>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</si>
  <si>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</si>
  <si>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</si>
  <si>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</si>
  <si>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</si>
  <si>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</si>
  <si>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</si>
  <si>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</si>
  <si>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</si>
  <si>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</si>
  <si>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</si>
  <si>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</si>
  <si>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</si>
  <si>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</si>
  <si>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</si>
  <si>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</si>
  <si>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</si>
  <si>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</si>
  <si>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</si>
  <si>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</si>
  <si>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</si>
  <si>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</si>
  <si>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</si>
  <si>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</si>
  <si>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</si>
  <si>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</si>
  <si>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</si>
  <si>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</si>
  <si>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</si>
  <si>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</si>
  <si>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</si>
  <si>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</si>
  <si>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</si>
  <si>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</si>
  <si>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</si>
  <si>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</si>
  <si>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</si>
  <si>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</si>
  <si>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</si>
  <si>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</si>
  <si>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</si>
  <si>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</si>
  <si>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</si>
  <si>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</si>
  <si>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</si>
  <si>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</si>
  <si>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</si>
  <si>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</si>
  <si>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</si>
  <si>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</si>
  <si>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</si>
  <si>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</si>
  <si>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</si>
  <si>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</si>
  <si>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</si>
  <si>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</si>
  <si>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</si>
  <si>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</si>
  <si>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</si>
  <si>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</si>
  <si>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</si>
  <si>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</si>
  <si>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</si>
  <si>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</si>
  <si>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</si>
  <si>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</si>
  <si>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</si>
  <si>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</si>
  <si>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</si>
  <si>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</si>
  <si>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</si>
  <si>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</si>
  <si>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</si>
  <si>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</si>
  <si>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</si>
  <si>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</si>
  <si>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</si>
  <si>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</si>
  <si>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</si>
  <si>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</si>
  <si>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</si>
  <si>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</si>
  <si>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</si>
  <si>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</si>
  <si>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</si>
  <si>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</si>
  <si>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</si>
  <si>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</si>
  <si>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</si>
  <si>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</si>
  <si>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</si>
  <si>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</si>
  <si>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</si>
  <si>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</si>
  <si>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</si>
  <si>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</si>
  <si>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</si>
  <si>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</si>
  <si>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</si>
  <si>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</si>
  <si>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</si>
  <si>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</si>
  <si>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</si>
  <si>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</si>
  <si>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</si>
  <si>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</si>
  <si>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</si>
  <si>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</si>
  <si>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</si>
  <si>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</si>
  <si>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</si>
  <si>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</si>
  <si>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</si>
  <si>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</si>
  <si>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</si>
  <si>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</si>
  <si>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</si>
  <si>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</si>
  <si>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</si>
  <si>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</si>
  <si>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</si>
  <si>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</si>
  <si>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</si>
  <si>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</si>
  <si>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</si>
  <si>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</si>
  <si>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</si>
  <si>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</si>
  <si>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</si>
  <si>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</si>
  <si>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</si>
  <si>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</si>
  <si>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</si>
  <si>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</si>
  <si>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</si>
  <si>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</si>
  <si>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</si>
  <si>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</si>
  <si>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</si>
  <si>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</si>
  <si>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</si>
  <si>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</si>
  <si>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</si>
  <si>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</si>
  <si>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</si>
  <si>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</si>
  <si>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</si>
  <si>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</si>
  <si>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</si>
  <si>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</si>
  <si>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</si>
  <si>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</si>
  <si>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</si>
  <si>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</si>
  <si>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</si>
  <si>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</si>
  <si>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</si>
  <si>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</si>
  <si>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</si>
  <si>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</si>
  <si>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</si>
  <si>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</si>
  <si>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</si>
  <si>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</si>
  <si>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</si>
  <si>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</si>
  <si>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</si>
  <si>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</si>
  <si>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</si>
  <si>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</si>
  <si>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</si>
  <si>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</si>
  <si>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</si>
  <si>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</si>
  <si>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</si>
  <si>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</si>
  <si>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</si>
  <si>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</si>
  <si>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</si>
  <si>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</si>
  <si>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</si>
  <si>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</si>
  <si>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</si>
  <si>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</si>
  <si>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</si>
  <si>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</si>
  <si>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</si>
  <si>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</si>
  <si>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</si>
  <si>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</si>
  <si>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</si>
  <si>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</si>
  <si>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</si>
  <si>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</si>
  <si>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</si>
  <si>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</si>
  <si>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</si>
  <si>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</si>
  <si>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</si>
  <si>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</si>
  <si>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</si>
  <si>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</si>
  <si>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</si>
  <si>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</si>
  <si>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</si>
  <si>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</si>
  <si>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</si>
  <si>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</si>
  <si>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</si>
  <si>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</si>
  <si>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</si>
  <si>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</si>
  <si>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</si>
  <si>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</si>
  <si>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</si>
  <si>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</si>
  <si>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</si>
  <si>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</si>
  <si>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</si>
  <si>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</si>
  <si>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</si>
  <si>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</si>
  <si>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</si>
  <si>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</si>
  <si>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</si>
  <si>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</si>
  <si>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</si>
  <si>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</si>
  <si>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</si>
  <si>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</si>
  <si>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</si>
  <si>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</si>
  <si>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</si>
  <si>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</si>
  <si>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</si>
  <si>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</si>
  <si>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</si>
  <si>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</si>
  <si>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</si>
  <si>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</si>
  <si>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</si>
  <si>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</si>
  <si>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</si>
  <si>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</si>
  <si>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</si>
  <si>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</si>
  <si>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</si>
  <si>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</si>
  <si>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</si>
  <si>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</si>
  <si>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</si>
  <si>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</si>
  <si>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</si>
  <si>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</si>
  <si>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</si>
  <si>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</si>
  <si>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</si>
  <si>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</si>
  <si>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</si>
  <si>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</si>
  <si>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</si>
  <si>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</si>
  <si>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</si>
  <si>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</si>
  <si>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</si>
  <si>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</si>
  <si>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</si>
  <si>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</si>
  <si>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</si>
  <si>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</si>
  <si>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</si>
  <si>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</si>
  <si>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</si>
  <si>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</si>
  <si>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</si>
  <si>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</si>
  <si>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</si>
  <si>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</si>
  <si>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</si>
  <si>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</si>
  <si>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</si>
  <si>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</si>
  <si>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</si>
  <si>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</si>
  <si>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</si>
  <si>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</si>
  <si>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</si>
  <si>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</si>
  <si>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</si>
  <si>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</si>
  <si>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</si>
  <si>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</si>
  <si>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</si>
  <si>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</si>
  <si>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</si>
  <si>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</si>
  <si>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</si>
  <si>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</si>
  <si>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</si>
  <si>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</si>
  <si>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</si>
  <si>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</si>
  <si>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</si>
  <si>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</si>
  <si>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</si>
  <si>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</si>
  <si>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</si>
  <si>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</si>
  <si>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</si>
  <si>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</si>
  <si>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</si>
  <si>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</si>
  <si>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</si>
  <si>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</si>
  <si>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</si>
  <si>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</si>
  <si>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</si>
  <si>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</si>
  <si>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</si>
  <si>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</si>
  <si>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</si>
  <si>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</si>
  <si>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</si>
  <si>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</si>
  <si>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</si>
  <si>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</si>
  <si>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</si>
  <si>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</si>
  <si>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</si>
  <si>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7 年   6 月  27 日</t>
    <phoneticPr fontId="3"/>
  </si>
  <si>
    <t>神奈川県横浜市南区宿町3丁目65番地</t>
  </si>
  <si>
    <t>株式会社　クマキリ
代表取締役　浅井　健太</t>
  </si>
  <si>
    <t>株式会社　クマキリ</t>
  </si>
  <si>
    <t>045-722-8055</t>
  </si>
  <si>
    <t>横浜市長</t>
  </si>
  <si>
    <t>0796　解体工事業</t>
  </si>
  <si>
    <t>○</t>
  </si>
  <si>
    <t>35人</t>
    <rPh sb="2" eb="3">
      <t>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</si>
</sst>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A19" zoomScaleNormal="100" zoomScaleSheetLayoutView="100" workbookViewId="0">
      <selection activeCell="P59" sqref="P59"/>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470</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t="s">
        <v>463</v>
      </c>
      <c r="M34" s="509"/>
      <c r="N34" s="509"/>
      <c r="O34" s="510"/>
      <c r="Q34" s="20"/>
      <c r="R34" s="20"/>
      <c r="S34" s="20"/>
    </row>
    <row r="35" spans="1:19" ht="11.25" customHeight="1">
      <c r="C35" s="78"/>
      <c r="O35" s="80"/>
      <c r="Q35" s="20"/>
      <c r="R35" s="20"/>
      <c r="S35" s="20"/>
    </row>
    <row r="36" spans="1:19" ht="13.5">
      <c r="C36" s="540" t="s">
        <v>468</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464</v>
      </c>
      <c r="K39" s="499"/>
      <c r="L39" s="500"/>
      <c r="M39" s="500"/>
      <c r="N39" s="500"/>
      <c r="O39" s="501"/>
      <c r="Q39" s="20"/>
      <c r="R39" s="20"/>
    </row>
    <row r="40" spans="1:19" ht="26.25" customHeight="1">
      <c r="C40" s="78"/>
      <c r="H40" s="23" t="s">
        <v>7</v>
      </c>
      <c r="I40" s="23"/>
      <c r="J40" s="499" t="s">
        <v>465</v>
      </c>
      <c r="K40" s="499"/>
      <c r="L40" s="500"/>
      <c r="M40" s="500"/>
      <c r="N40" s="500"/>
      <c r="O40" s="501"/>
    </row>
    <row r="41" spans="1:19">
      <c r="C41" s="78"/>
      <c r="J41" s="21" t="s">
        <v>8</v>
      </c>
      <c r="O41" s="79"/>
    </row>
    <row r="42" spans="1:19">
      <c r="C42" s="78"/>
      <c r="J42" s="24" t="s">
        <v>9</v>
      </c>
      <c r="K42" s="24"/>
      <c r="L42" s="552" t="s">
        <v>467</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466</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2897</v>
      </c>
      <c r="N48" s="515"/>
      <c r="O48" s="516"/>
    </row>
    <row r="49" spans="3:21" ht="18" customHeight="1">
      <c r="C49" s="493" t="s">
        <v>11</v>
      </c>
      <c r="D49" s="494"/>
      <c r="E49" s="495"/>
      <c r="F49" s="548" t="s">
        <v>464</v>
      </c>
      <c r="G49" s="549"/>
      <c r="H49" s="549"/>
      <c r="I49" s="549"/>
      <c r="J49" s="549"/>
      <c r="K49" s="549"/>
      <c r="L49" s="126" t="s">
        <v>172</v>
      </c>
      <c r="M49" s="386"/>
      <c r="N49" s="517"/>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54" t="s">
        <v>469</v>
      </c>
      <c r="M52" s="454"/>
      <c r="N52" s="455"/>
      <c r="O52" s="456"/>
    </row>
    <row r="53" spans="3:21" ht="22.5" customHeight="1">
      <c r="C53" s="295"/>
      <c r="D53" s="306" t="s">
        <v>19</v>
      </c>
      <c r="E53" s="307" t="s">
        <v>365</v>
      </c>
      <c r="F53" s="443" t="s">
        <v>366</v>
      </c>
      <c r="G53" s="444"/>
      <c r="H53" s="445"/>
      <c r="I53" s="443" t="s">
        <v>367</v>
      </c>
      <c r="J53" s="447"/>
      <c r="K53" s="457"/>
      <c r="L53" s="448"/>
      <c r="M53" s="449"/>
      <c r="N53" s="389" t="s">
        <v>368</v>
      </c>
      <c r="O53" s="390"/>
    </row>
    <row r="54" spans="3:21" ht="22.5" customHeight="1">
      <c r="C54" s="295"/>
      <c r="D54" s="294"/>
      <c r="E54" s="310"/>
      <c r="F54" s="443" t="s">
        <v>369</v>
      </c>
      <c r="G54" s="444"/>
      <c r="H54" s="445"/>
      <c r="I54" s="446" t="s">
        <v>370</v>
      </c>
      <c r="J54" s="447"/>
      <c r="K54" s="447"/>
      <c r="L54" s="448">
        <v>131</v>
      </c>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t="s">
        <v>471</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3850.5</v>
      </c>
      <c r="I63" s="240" t="s">
        <v>4</v>
      </c>
      <c r="J63" s="473" t="s">
        <v>324</v>
      </c>
      <c r="K63" s="474"/>
      <c r="L63" s="475"/>
      <c r="M63" s="468">
        <f>+別紙!AA14</f>
        <v>3850</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f>+別紙!AA15</f>
        <v>510</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f>+別紙!AA16</f>
        <v>3745.5</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topLeftCell="A12" zoomScaleNormal="100" workbookViewId="0">
      <selection activeCell="P15" sqref="P15:S1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クマキリ</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5</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0.5</v>
      </c>
      <c r="E24" s="629"/>
      <c r="F24" s="629"/>
      <c r="G24" s="194" t="s">
        <v>198</v>
      </c>
      <c r="H24" s="607">
        <f>+F12</f>
        <v>5</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4</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5</v>
      </c>
      <c r="Q27" s="612"/>
      <c r="R27" s="612"/>
      <c r="S27" s="612"/>
      <c r="T27" s="44" t="s">
        <v>38</v>
      </c>
      <c r="U27" s="64"/>
      <c r="V27" s="64"/>
      <c r="Y27" s="62" t="s">
        <v>39</v>
      </c>
      <c r="Z27" s="65"/>
      <c r="AH27" s="53"/>
      <c r="AI27" s="53"/>
      <c r="AJ27" s="53"/>
      <c r="AK27" s="53"/>
      <c r="AL27" s="575">
        <f>+AH18+P27</f>
        <v>5</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4</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5</v>
      </c>
      <c r="I29" s="608"/>
      <c r="J29" s="194" t="s">
        <v>198</v>
      </c>
      <c r="M29" s="581"/>
      <c r="P29" s="56"/>
      <c r="Q29" s="144"/>
      <c r="R29" s="51" t="s">
        <v>183</v>
      </c>
      <c r="S29" s="583" t="s">
        <v>33</v>
      </c>
      <c r="T29" s="597"/>
      <c r="U29" s="597"/>
      <c r="V29" s="598"/>
      <c r="W29" s="48"/>
      <c r="X29" s="66"/>
      <c r="Y29" s="613" t="s">
        <v>258</v>
      </c>
      <c r="Z29" s="614"/>
      <c r="AA29" s="569">
        <v>1</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5</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0.5</v>
      </c>
      <c r="E31" s="629"/>
      <c r="F31" s="629"/>
      <c r="G31" s="194" t="s">
        <v>198</v>
      </c>
      <c r="H31" s="607">
        <f>+AS24</f>
        <v>4</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エラー !：上の表は、⑩の内数である⑫の量が⑩を超えています</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rintOptions horizontalCentered="1"/>
  <pageMargins left="0.23622047244094491" right="0.23622047244094491" top="0.74803149606299213" bottom="0.74803149606299213" header="0.31496062992125984" footer="0.31496062992125984"/>
  <pageSetup paperSize="9" scale="65"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クマキリ</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クマキリ</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クマキリ</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6" zoomScaleNormal="100" workbookViewId="0">
      <selection activeCell="P15" sqref="P15:S1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クマキリ</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0.4</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0.4</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0.4</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0.4</v>
      </c>
      <c r="Q27" s="612"/>
      <c r="R27" s="612"/>
      <c r="S27" s="612"/>
      <c r="T27" s="44" t="s">
        <v>38</v>
      </c>
      <c r="U27" s="64"/>
      <c r="V27" s="64"/>
      <c r="Y27" s="62" t="s">
        <v>39</v>
      </c>
      <c r="Z27" s="65"/>
      <c r="AH27" s="53"/>
      <c r="AI27" s="53"/>
      <c r="AJ27" s="53"/>
      <c r="AK27" s="53"/>
      <c r="AL27" s="575">
        <f>+AH18+P27</f>
        <v>0.4</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0.4</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0.4</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0.4</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0.4</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rintOptions horizontalCentered="1"/>
  <pageMargins left="0.23622047244094491" right="0.23622047244094491" top="0.74803149606299213" bottom="0.74803149606299213" header="0.31496062992125984" footer="0.31496062992125984"/>
  <pageSetup paperSize="9" scale="65"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19" zoomScaleNormal="100" workbookViewId="0">
      <selection activeCell="P15" sqref="P15:S1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クマキリ</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16.899999999999999</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200</v>
      </c>
      <c r="E24" s="629"/>
      <c r="F24" s="629"/>
      <c r="G24" s="194" t="s">
        <v>198</v>
      </c>
      <c r="H24" s="607">
        <f>+F12</f>
        <v>16.899999999999999</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16.899999999999999</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16.899999999999999</v>
      </c>
      <c r="Q27" s="612"/>
      <c r="R27" s="612"/>
      <c r="S27" s="612"/>
      <c r="T27" s="44" t="s">
        <v>38</v>
      </c>
      <c r="U27" s="64"/>
      <c r="V27" s="64"/>
      <c r="Y27" s="62" t="s">
        <v>39</v>
      </c>
      <c r="Z27" s="65"/>
      <c r="AH27" s="53"/>
      <c r="AI27" s="53"/>
      <c r="AJ27" s="53"/>
      <c r="AK27" s="53"/>
      <c r="AL27" s="575">
        <f>+AH18+P27</f>
        <v>16.899999999999999</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16.899999999999999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200</v>
      </c>
      <c r="E29" s="629"/>
      <c r="F29" s="629"/>
      <c r="G29" s="194" t="s">
        <v>198</v>
      </c>
      <c r="H29" s="607">
        <f>+AL27</f>
        <v>16.899999999999999</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100</v>
      </c>
      <c r="E30" s="629"/>
      <c r="F30" s="629"/>
      <c r="G30" s="194" t="s">
        <v>198</v>
      </c>
      <c r="H30" s="607">
        <f>+AL30</f>
        <v>5</v>
      </c>
      <c r="I30" s="608"/>
      <c r="J30" s="194" t="s">
        <v>198</v>
      </c>
      <c r="M30" s="581"/>
      <c r="P30" s="56"/>
      <c r="R30" s="611">
        <f>+ROUND(AA28,1)+ROUND(AA29,1)+ROUND(AA30,1)</f>
        <v>16.899999999999999</v>
      </c>
      <c r="S30" s="612"/>
      <c r="T30" s="612"/>
      <c r="U30" s="612"/>
      <c r="V30" s="44" t="s">
        <v>16</v>
      </c>
      <c r="Y30" s="613" t="s">
        <v>186</v>
      </c>
      <c r="Z30" s="614"/>
      <c r="AA30" s="569"/>
      <c r="AB30" s="570"/>
      <c r="AC30" s="570"/>
      <c r="AD30" s="570"/>
      <c r="AE30" s="570"/>
      <c r="AF30" s="44" t="s">
        <v>13</v>
      </c>
      <c r="AL30" s="561">
        <v>5</v>
      </c>
      <c r="AM30" s="562"/>
      <c r="AN30" s="562"/>
      <c r="AO30" s="562"/>
      <c r="AP30" s="52" t="s">
        <v>13</v>
      </c>
      <c r="AS30" s="606"/>
      <c r="AT30" s="603"/>
      <c r="AU30" s="603"/>
      <c r="AV30" s="604"/>
      <c r="AW30" s="405"/>
    </row>
    <row r="31" spans="2:49" ht="27" customHeight="1" thickTop="1" thickBot="1">
      <c r="B31" s="640" t="s">
        <v>226</v>
      </c>
      <c r="C31" s="641"/>
      <c r="D31" s="629">
        <v>200</v>
      </c>
      <c r="E31" s="629"/>
      <c r="F31" s="629"/>
      <c r="G31" s="194" t="s">
        <v>198</v>
      </c>
      <c r="H31" s="607">
        <f>+AS24</f>
        <v>16.899999999999999</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rintOptions horizontalCentered="1"/>
  <pageMargins left="0.23622047244094491" right="0.23622047244094491" top="0.74803149606299213" bottom="0.74803149606299213" header="0.31496062992125984" footer="0.31496062992125984"/>
  <pageSetup paperSize="9" scale="65"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クマキリ</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13" zoomScaleNormal="100" workbookViewId="0">
      <selection activeCell="P15" sqref="P15:S1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クマキリ</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932.7</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3000</v>
      </c>
      <c r="E24" s="629"/>
      <c r="F24" s="629"/>
      <c r="G24" s="194" t="s">
        <v>198</v>
      </c>
      <c r="H24" s="607">
        <f>+F12</f>
        <v>932.7</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932.7</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932.7</v>
      </c>
      <c r="Q27" s="612"/>
      <c r="R27" s="612"/>
      <c r="S27" s="612"/>
      <c r="T27" s="44" t="s">
        <v>38</v>
      </c>
      <c r="U27" s="64"/>
      <c r="V27" s="64"/>
      <c r="Y27" s="62" t="s">
        <v>39</v>
      </c>
      <c r="Z27" s="65"/>
      <c r="AH27" s="53"/>
      <c r="AI27" s="53"/>
      <c r="AJ27" s="53"/>
      <c r="AK27" s="53"/>
      <c r="AL27" s="575">
        <f>+AH18+P27</f>
        <v>932.7</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932.7</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3000</v>
      </c>
      <c r="E29" s="629"/>
      <c r="F29" s="629"/>
      <c r="G29" s="194" t="s">
        <v>198</v>
      </c>
      <c r="H29" s="607">
        <f>+AL27</f>
        <v>932.7</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300</v>
      </c>
      <c r="E30" s="629"/>
      <c r="F30" s="629"/>
      <c r="G30" s="194" t="s">
        <v>198</v>
      </c>
      <c r="H30" s="607">
        <f>+AL30</f>
        <v>0</v>
      </c>
      <c r="I30" s="608"/>
      <c r="J30" s="194" t="s">
        <v>198</v>
      </c>
      <c r="M30" s="581"/>
      <c r="P30" s="56"/>
      <c r="R30" s="611">
        <f>+ROUND(AA28,1)+ROUND(AA29,1)+ROUND(AA30,1)</f>
        <v>932.7</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3000</v>
      </c>
      <c r="E31" s="629"/>
      <c r="F31" s="629"/>
      <c r="G31" s="194" t="s">
        <v>198</v>
      </c>
      <c r="H31" s="607">
        <f>+AS24</f>
        <v>932.7</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rintOptions horizontalCentered="1"/>
  <pageMargins left="0.23622047244094491" right="0.23622047244094491" top="0.74803149606299213" bottom="0.74803149606299213" header="0.31496062992125984" footer="0.31496062992125984"/>
  <pageSetup paperSize="9" scale="65"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クマキリ</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クマキリ</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株式会社　クマキリ</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クマキリ</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16" zoomScaleNormal="100" workbookViewId="0">
      <selection activeCell="P15" sqref="P15:S1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クマキリ</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195</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200</v>
      </c>
      <c r="E24" s="629"/>
      <c r="F24" s="629"/>
      <c r="G24" s="194" t="s">
        <v>198</v>
      </c>
      <c r="H24" s="607">
        <f>+F12</f>
        <v>195</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195</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195</v>
      </c>
      <c r="Q27" s="612"/>
      <c r="R27" s="612"/>
      <c r="S27" s="612"/>
      <c r="T27" s="44" t="s">
        <v>38</v>
      </c>
      <c r="U27" s="64"/>
      <c r="V27" s="64"/>
      <c r="Y27" s="62" t="s">
        <v>39</v>
      </c>
      <c r="Z27" s="65"/>
      <c r="AH27" s="53"/>
      <c r="AI27" s="53"/>
      <c r="AJ27" s="53"/>
      <c r="AK27" s="53"/>
      <c r="AL27" s="575">
        <f>+AH18+P27</f>
        <v>195</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195</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200</v>
      </c>
      <c r="E29" s="629"/>
      <c r="F29" s="629"/>
      <c r="G29" s="194" t="s">
        <v>198</v>
      </c>
      <c r="H29" s="607">
        <f>+AL27</f>
        <v>195</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100</v>
      </c>
      <c r="E30" s="629"/>
      <c r="F30" s="629"/>
      <c r="G30" s="194" t="s">
        <v>198</v>
      </c>
      <c r="H30" s="607">
        <f>+AL30</f>
        <v>50</v>
      </c>
      <c r="I30" s="608"/>
      <c r="J30" s="194" t="s">
        <v>198</v>
      </c>
      <c r="M30" s="581"/>
      <c r="P30" s="56"/>
      <c r="R30" s="611">
        <f>+ROUND(AA28,1)+ROUND(AA29,1)+ROUND(AA30,1)</f>
        <v>195</v>
      </c>
      <c r="S30" s="612"/>
      <c r="T30" s="612"/>
      <c r="U30" s="612"/>
      <c r="V30" s="44" t="s">
        <v>16</v>
      </c>
      <c r="Y30" s="613" t="s">
        <v>186</v>
      </c>
      <c r="Z30" s="614"/>
      <c r="AA30" s="569"/>
      <c r="AB30" s="570"/>
      <c r="AC30" s="570"/>
      <c r="AD30" s="570"/>
      <c r="AE30" s="570"/>
      <c r="AF30" s="44" t="s">
        <v>13</v>
      </c>
      <c r="AL30" s="561">
        <v>50</v>
      </c>
      <c r="AM30" s="562"/>
      <c r="AN30" s="562"/>
      <c r="AO30" s="562"/>
      <c r="AP30" s="52" t="s">
        <v>13</v>
      </c>
      <c r="AS30" s="606"/>
      <c r="AT30" s="603"/>
      <c r="AU30" s="603"/>
      <c r="AV30" s="604"/>
      <c r="AW30" s="405"/>
    </row>
    <row r="31" spans="2:49" ht="27" customHeight="1" thickTop="1" thickBot="1">
      <c r="B31" s="640" t="s">
        <v>226</v>
      </c>
      <c r="C31" s="641"/>
      <c r="D31" s="629">
        <v>200</v>
      </c>
      <c r="E31" s="629"/>
      <c r="F31" s="629"/>
      <c r="G31" s="194" t="s">
        <v>198</v>
      </c>
      <c r="H31" s="607">
        <f>+AS24</f>
        <v>195</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rintOptions horizontalCentered="1"/>
  <pageMargins left="0.23622047244094491" right="0.23622047244094491" top="0.74803149606299213" bottom="0.74803149606299213" header="0.31496062992125984" footer="0.31496062992125984"/>
  <pageSetup paperSize="9" scale="65"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election activeCell="P15" sqref="P15:S15"/>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株式会社　クマキリ</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50</v>
      </c>
      <c r="M9" s="319" t="str">
        <f>IF(OR(ｷ.紙くず!D24&gt;0,ｷ.紙くず!D24&lt;0),ｷ.紙くず!D24,IF(M$19&gt;0,"0",0))</f>
        <v>0</v>
      </c>
      <c r="N9" s="319">
        <f>IF(OR(ｸ.木くず!D24&gt;0,ｸ.木くず!D24&lt;0),ｸ.木くず!D24,IF(N$19&gt;0,"0",0))</f>
        <v>400</v>
      </c>
      <c r="O9" s="319">
        <f>IF(OR(ｹ.繊維くず!D24&gt;0,ｹ.繊維くず!D24&lt;0),ｹ.繊維くず!D24,IF(O$19&gt;0,"0",0))</f>
        <v>0.5</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t="str">
        <f>IF(OR(ｽ.金属くず!D24&gt;0,ｽ.金属くず!D24&lt;0),ｽ.金属くず!D24,IF(S$19&gt;0,"0",0))</f>
        <v>0</v>
      </c>
      <c r="T9" s="319">
        <f>IF(OR(ｾ.ｶﾞﾗｽ･ｺﾝｸﾘ･陶磁器くず!D24&gt;0,ｾ.ｶﾞﾗｽ･ｺﾝｸﾘ･陶磁器くず!D24&lt;0),ｾ.ｶﾞﾗｽ･ｺﾝｸﾘ･陶磁器くず!D24,IF(T$19&gt;0,"0",0))</f>
        <v>200</v>
      </c>
      <c r="U9" s="319">
        <f>IF(OR(ｿ.鉱さい!D24&gt;0,ｿ.鉱さい!D24&lt;0),ｿ.鉱さい!D24,IF(U$19&gt;0,"0",0))</f>
        <v>0</v>
      </c>
      <c r="V9" s="319">
        <f>IF(OR(ﾀ.がれき類!D24&gt;0,ﾀ.がれき類!D24&lt;0),ﾀ.がれき類!D24,IF(V$19&gt;0,"0",0))</f>
        <v>3000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200</v>
      </c>
      <c r="AA9" s="321">
        <f>IF(SUM(G9:Z9)&gt;0,SUM(G9:Z9),IF(AA$19&gt;0,"0",0))</f>
        <v>3850.5</v>
      </c>
    </row>
    <row r="10" spans="2:27" ht="20.45" customHeight="1">
      <c r="B10" s="169" t="s">
        <v>352</v>
      </c>
      <c r="C10" s="722" t="s">
        <v>320</v>
      </c>
      <c r="D10" s="722"/>
      <c r="E10" s="722"/>
      <c r="F10" s="723"/>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t="str">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t="str">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t="str">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25" t="s">
        <v>323</v>
      </c>
      <c r="D13" s="726"/>
      <c r="E13" s="726"/>
      <c r="F13" s="727"/>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t="str">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50</v>
      </c>
      <c r="M14" s="325" t="str">
        <f>IF(OR(ｷ.紙くず!D29&gt;0,ｷ.紙くず!D29&lt;0),ｷ.紙くず!D29,IF(M$19&gt;0,"0",0))</f>
        <v>0</v>
      </c>
      <c r="N14" s="325">
        <f>IF(OR(ｸ.木くず!D29&gt;0,ｸ.木くず!D29&lt;0),ｸ.木くず!D29,IF(N$19&gt;0,"0",0))</f>
        <v>400</v>
      </c>
      <c r="O14" s="325" t="str">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t="str">
        <f>IF(OR(ｽ.金属くず!D29&gt;0,ｽ.金属くず!D29&lt;0),ｽ.金属くず!D29,IF(S$19&gt;0,"0",0))</f>
        <v>0</v>
      </c>
      <c r="T14" s="325">
        <f>IF(OR(ｾ.ｶﾞﾗｽ･ｺﾝｸﾘ･陶磁器くず!D29&gt;0,ｾ.ｶﾞﾗｽ･ｺﾝｸﾘ･陶磁器くず!D29&lt;0),ｾ.ｶﾞﾗｽ･ｺﾝｸﾘ･陶磁器くず!D29,IF(T$19&gt;0,"0",0))</f>
        <v>200</v>
      </c>
      <c r="U14" s="325">
        <f>IF(OR(ｿ.鉱さい!D29&gt;0,ｿ.鉱さい!D29&lt;0),ｿ.鉱さい!D29,IF(U$19&gt;0,"0",0))</f>
        <v>0</v>
      </c>
      <c r="V14" s="325">
        <f>IF(OR(ﾀ.がれき類!D29&gt;0,ﾀ.がれき類!D29&lt;0),ﾀ.がれき類!D29,IF(V$19&gt;0,"0",0))</f>
        <v>3000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200</v>
      </c>
      <c r="AA14" s="327">
        <f t="shared" si="0"/>
        <v>3850</v>
      </c>
    </row>
    <row r="15" spans="2:27" ht="20.45" customHeight="1">
      <c r="B15" s="169" t="s">
        <v>244</v>
      </c>
      <c r="C15" s="724" t="s">
        <v>242</v>
      </c>
      <c r="D15" s="724"/>
      <c r="E15" s="724"/>
      <c r="F15" s="705"/>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10</v>
      </c>
      <c r="M15" s="325" t="str">
        <f>IF(OR(ｷ.紙くず!D30&gt;0,ｷ.紙くず!D30&lt;0),ｷ.紙くず!D30,IF(M$19&gt;0,"0",0))</f>
        <v>0</v>
      </c>
      <c r="N15" s="325" t="str">
        <f>IF(OR(ｸ.木くず!D30&gt;0,ｸ.木くず!D30&lt;0),ｸ.木くず!D30,IF(N$19&gt;0,"0",0))</f>
        <v>0</v>
      </c>
      <c r="O15" s="325" t="str">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t="str">
        <f>IF(OR(ｽ.金属くず!D30&gt;0,ｽ.金属くず!D30&lt;0),ｽ.金属くず!D30,IF(S$19&gt;0,"0",0))</f>
        <v>0</v>
      </c>
      <c r="T15" s="325">
        <f>IF(OR(ｾ.ｶﾞﾗｽ･ｺﾝｸﾘ･陶磁器くず!D30&gt;0,ｾ.ｶﾞﾗｽ･ｺﾝｸﾘ･陶磁器くず!D30&lt;0),ｾ.ｶﾞﾗｽ･ｺﾝｸﾘ･陶磁器くず!D30,IF(T$19&gt;0,"0",0))</f>
        <v>100</v>
      </c>
      <c r="U15" s="325">
        <f>IF(OR(ｿ.鉱さい!D30&gt;0,ｿ.鉱さい!D30&lt;0),ｿ.鉱さい!D30,IF(U$19&gt;0,"0",0))</f>
        <v>0</v>
      </c>
      <c r="V15" s="325">
        <f>IF(OR(ﾀ.がれき類!D30&gt;0,ﾀ.がれき類!D30&lt;0),ﾀ.がれき類!D30,IF(V$19&gt;0,"0",0))</f>
        <v>300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100</v>
      </c>
      <c r="AA15" s="327">
        <f t="shared" si="0"/>
        <v>510</v>
      </c>
    </row>
    <row r="16" spans="2:27" ht="20.45" customHeight="1">
      <c r="B16" s="169" t="s">
        <v>245</v>
      </c>
      <c r="C16" s="724" t="s">
        <v>243</v>
      </c>
      <c r="D16" s="724"/>
      <c r="E16" s="724"/>
      <c r="F16" s="705"/>
      <c r="G16" s="325">
        <f>IF(OR(ｱ.燃え殻!D31&gt;0,ｱ.燃え殻!D31&lt;0),ｱ.燃え殻!D31,IF(G$19&gt;0,"0",0))</f>
        <v>0</v>
      </c>
      <c r="H16" s="325">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45</v>
      </c>
      <c r="M16" s="325" t="str">
        <f>IF(OR(ｷ.紙くず!D31&gt;0,ｷ.紙くず!D31&lt;0),ｷ.紙くず!D31,IF(M$19&gt;0,"0",0))</f>
        <v>0</v>
      </c>
      <c r="N16" s="325">
        <f>IF(OR(ｸ.木くず!D31&gt;0,ｸ.木くず!D31&lt;0),ｸ.木くず!D31,IF(N$19&gt;0,"0",0))</f>
        <v>300</v>
      </c>
      <c r="O16" s="325">
        <f>IF(OR(ｹ.繊維くず!D31&gt;0,ｹ.繊維くず!D31&lt;0),ｹ.繊維くず!D31,IF(O$19&gt;0,"0",0))</f>
        <v>0.5</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t="str">
        <f>IF(OR(ｽ.金属くず!D31&gt;0,ｽ.金属くず!D31&lt;0),ｽ.金属くず!D31,IF(S$19&gt;0,"0",0))</f>
        <v>0</v>
      </c>
      <c r="T16" s="325">
        <f>IF(OR(ｾ.ｶﾞﾗｽ･ｺﾝｸﾘ･陶磁器くず!D31&gt;0,ｾ.ｶﾞﾗｽ･ｺﾝｸﾘ･陶磁器くず!D31&lt;0),ｾ.ｶﾞﾗｽ･ｺﾝｸﾘ･陶磁器くず!D31,IF(T$19&gt;0,"0",0))</f>
        <v>200</v>
      </c>
      <c r="U16" s="325">
        <f>IF(OR(ｿ.鉱さい!D31&gt;0,ｿ.鉱さい!D31&lt;0),ｿ.鉱さい!D31,IF(U$19&gt;0,"0",0))</f>
        <v>0</v>
      </c>
      <c r="V16" s="325">
        <f>IF(OR(ﾀ.がれき類!D31&gt;0,ﾀ.がれき類!D31&lt;0),ﾀ.がれき類!D31,IF(V$19&gt;0,"0",0))</f>
        <v>3000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200</v>
      </c>
      <c r="AA16" s="327">
        <f t="shared" si="0"/>
        <v>3745.5</v>
      </c>
    </row>
    <row r="17" spans="2:27" ht="20.45" customHeight="1">
      <c r="B17" s="169"/>
      <c r="C17" s="724" t="s">
        <v>428</v>
      </c>
      <c r="D17" s="724"/>
      <c r="E17" s="724"/>
      <c r="F17" s="705"/>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t="str">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t="str">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0</v>
      </c>
      <c r="I19" s="331">
        <f t="shared" si="1"/>
        <v>0</v>
      </c>
      <c r="J19" s="331">
        <f t="shared" si="1"/>
        <v>0</v>
      </c>
      <c r="K19" s="331">
        <f t="shared" si="1"/>
        <v>0</v>
      </c>
      <c r="L19" s="331">
        <f t="shared" si="1"/>
        <v>53.1</v>
      </c>
      <c r="M19" s="331">
        <f t="shared" si="1"/>
        <v>0.3</v>
      </c>
      <c r="N19" s="331">
        <f t="shared" si="1"/>
        <v>299.7</v>
      </c>
      <c r="O19" s="331">
        <f t="shared" si="1"/>
        <v>5</v>
      </c>
      <c r="P19" s="331">
        <f t="shared" si="1"/>
        <v>0</v>
      </c>
      <c r="Q19" s="331">
        <f t="shared" si="1"/>
        <v>0</v>
      </c>
      <c r="R19" s="331">
        <f t="shared" si="1"/>
        <v>0</v>
      </c>
      <c r="S19" s="331">
        <f t="shared" si="1"/>
        <v>0.4</v>
      </c>
      <c r="T19" s="331">
        <f t="shared" si="1"/>
        <v>16.899999999999999</v>
      </c>
      <c r="U19" s="331">
        <f t="shared" si="1"/>
        <v>0</v>
      </c>
      <c r="V19" s="331">
        <f t="shared" si="1"/>
        <v>932.7</v>
      </c>
      <c r="W19" s="331">
        <f t="shared" si="1"/>
        <v>0</v>
      </c>
      <c r="X19" s="331">
        <f t="shared" si="1"/>
        <v>0</v>
      </c>
      <c r="Y19" s="331">
        <f t="shared" si="1"/>
        <v>0</v>
      </c>
      <c r="Z19" s="332">
        <f t="shared" si="1"/>
        <v>195</v>
      </c>
      <c r="AA19" s="333">
        <f t="shared" ref="AA19:AA25" si="2">SUM(G19:Z19)</f>
        <v>1503.1</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0</v>
      </c>
      <c r="I41" s="367">
        <f t="shared" si="8"/>
        <v>0</v>
      </c>
      <c r="J41" s="367">
        <f t="shared" si="8"/>
        <v>0</v>
      </c>
      <c r="K41" s="367">
        <f t="shared" si="8"/>
        <v>0</v>
      </c>
      <c r="L41" s="367">
        <f t="shared" si="8"/>
        <v>53.1</v>
      </c>
      <c r="M41" s="367">
        <f t="shared" si="8"/>
        <v>0.3</v>
      </c>
      <c r="N41" s="367">
        <f t="shared" si="8"/>
        <v>299.7</v>
      </c>
      <c r="O41" s="367">
        <f t="shared" si="8"/>
        <v>5</v>
      </c>
      <c r="P41" s="367">
        <f t="shared" si="8"/>
        <v>0</v>
      </c>
      <c r="Q41" s="367">
        <f t="shared" si="8"/>
        <v>0</v>
      </c>
      <c r="R41" s="367">
        <f t="shared" si="8"/>
        <v>0</v>
      </c>
      <c r="S41" s="367">
        <f t="shared" si="8"/>
        <v>0.4</v>
      </c>
      <c r="T41" s="367">
        <f t="shared" si="8"/>
        <v>16.899999999999999</v>
      </c>
      <c r="U41" s="367">
        <f t="shared" si="8"/>
        <v>0</v>
      </c>
      <c r="V41" s="367">
        <f t="shared" si="8"/>
        <v>932.7</v>
      </c>
      <c r="W41" s="367">
        <f t="shared" si="8"/>
        <v>0</v>
      </c>
      <c r="X41" s="367">
        <f t="shared" si="8"/>
        <v>0</v>
      </c>
      <c r="Y41" s="367">
        <f t="shared" si="8"/>
        <v>0</v>
      </c>
      <c r="Z41" s="368">
        <f t="shared" si="8"/>
        <v>195</v>
      </c>
      <c r="AA41" s="369">
        <f t="shared" si="4"/>
        <v>1503.1</v>
      </c>
    </row>
    <row r="42" spans="2:27" ht="20.45" customHeight="1">
      <c r="B42" s="167"/>
      <c r="C42" s="691"/>
      <c r="D42" s="207"/>
      <c r="E42" s="205" t="s">
        <v>262</v>
      </c>
      <c r="F42" s="383"/>
      <c r="G42" s="358">
        <f t="shared" ref="G42:Z42" si="9">SUM(G43:G45)</f>
        <v>0</v>
      </c>
      <c r="H42" s="358">
        <f t="shared" si="9"/>
        <v>0</v>
      </c>
      <c r="I42" s="358">
        <f t="shared" si="9"/>
        <v>0</v>
      </c>
      <c r="J42" s="358">
        <f t="shared" si="9"/>
        <v>0</v>
      </c>
      <c r="K42" s="358">
        <f t="shared" si="9"/>
        <v>0</v>
      </c>
      <c r="L42" s="358">
        <f t="shared" si="9"/>
        <v>53.1</v>
      </c>
      <c r="M42" s="358">
        <f t="shared" si="9"/>
        <v>0.3</v>
      </c>
      <c r="N42" s="358">
        <f t="shared" si="9"/>
        <v>299.7</v>
      </c>
      <c r="O42" s="358">
        <f t="shared" si="9"/>
        <v>5</v>
      </c>
      <c r="P42" s="358">
        <f t="shared" si="9"/>
        <v>0</v>
      </c>
      <c r="Q42" s="358">
        <f t="shared" si="9"/>
        <v>0</v>
      </c>
      <c r="R42" s="358">
        <f t="shared" si="9"/>
        <v>0</v>
      </c>
      <c r="S42" s="358">
        <f t="shared" si="9"/>
        <v>0.4</v>
      </c>
      <c r="T42" s="358">
        <f t="shared" si="9"/>
        <v>16.899999999999999</v>
      </c>
      <c r="U42" s="358">
        <f t="shared" si="9"/>
        <v>0</v>
      </c>
      <c r="V42" s="358">
        <f t="shared" si="9"/>
        <v>932.7</v>
      </c>
      <c r="W42" s="358">
        <f t="shared" si="9"/>
        <v>0</v>
      </c>
      <c r="X42" s="358">
        <f t="shared" si="9"/>
        <v>0</v>
      </c>
      <c r="Y42" s="358">
        <f t="shared" si="9"/>
        <v>0</v>
      </c>
      <c r="Z42" s="359">
        <f t="shared" si="9"/>
        <v>195</v>
      </c>
      <c r="AA42" s="360">
        <f t="shared" si="4"/>
        <v>1503.1</v>
      </c>
    </row>
    <row r="43" spans="2:27" ht="20.45" customHeight="1">
      <c r="B43" s="167"/>
      <c r="C43" s="691"/>
      <c r="D43" s="208"/>
      <c r="E43" s="203"/>
      <c r="F43" s="201" t="s">
        <v>235</v>
      </c>
      <c r="G43" s="361">
        <f>+ｱ.燃え殻!$AA$28</f>
        <v>0</v>
      </c>
      <c r="H43" s="361">
        <f>+ｲ.汚泥!$AA$28</f>
        <v>0</v>
      </c>
      <c r="I43" s="361">
        <f>+ｳ.廃油!$AA$28</f>
        <v>0</v>
      </c>
      <c r="J43" s="361">
        <f>+ｴ.廃酸!$AA$28</f>
        <v>0</v>
      </c>
      <c r="K43" s="361">
        <f>+ｵ.廃ｱﾙｶﾘ!$AA$28</f>
        <v>0</v>
      </c>
      <c r="L43" s="361">
        <f>+ｶ.廃ﾌﾟﾗ類!$AA$28</f>
        <v>53.1</v>
      </c>
      <c r="M43" s="361">
        <f>+ｷ.紙くず!$AA$28</f>
        <v>0</v>
      </c>
      <c r="N43" s="361">
        <f>+ｸ.木くず!$AA$28</f>
        <v>299.7</v>
      </c>
      <c r="O43" s="361">
        <f>+ｹ.繊維くず!$AA$28</f>
        <v>4</v>
      </c>
      <c r="P43" s="361">
        <f>+ｺ.動植物性残さ!$AA$28</f>
        <v>0</v>
      </c>
      <c r="Q43" s="361">
        <f>+ｻ.動物系固形不要物!$AA$28</f>
        <v>0</v>
      </c>
      <c r="R43" s="361">
        <f>+ｼ.ｺﾞﾑくず!$AA$28</f>
        <v>0</v>
      </c>
      <c r="S43" s="361">
        <f>+ｽ.金属くず!$AA$28</f>
        <v>0.4</v>
      </c>
      <c r="T43" s="361">
        <f>+ｾ.ｶﾞﾗｽ･ｺﾝｸﾘ･陶磁器くず!$AA$28</f>
        <v>16.899999999999999</v>
      </c>
      <c r="U43" s="361">
        <f>+ｿ.鉱さい!$AA$28</f>
        <v>0</v>
      </c>
      <c r="V43" s="361">
        <f>+ﾀ.がれき類!$AA$28</f>
        <v>932.7</v>
      </c>
      <c r="W43" s="361">
        <f>+ﾁ.動物のふん尿!$AA$28</f>
        <v>0</v>
      </c>
      <c r="X43" s="361">
        <f>+ﾂ.動物の死体!$AA$28</f>
        <v>0</v>
      </c>
      <c r="Y43" s="361">
        <f>+ﾃ.ばいじん!$AA$28</f>
        <v>0</v>
      </c>
      <c r="Z43" s="362">
        <f>+ﾄ.混合廃棄物その他!$AA$28</f>
        <v>195</v>
      </c>
      <c r="AA43" s="363">
        <f t="shared" si="4"/>
        <v>1501.8</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0.3</v>
      </c>
      <c r="N44" s="361">
        <f>+ｸ.木くず!$AA$29</f>
        <v>0</v>
      </c>
      <c r="O44" s="361">
        <f>+ｹ.繊維くず!$AA$29</f>
        <v>1</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1.3</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0</v>
      </c>
      <c r="H47" s="370">
        <f>+ｲ.汚泥!$AL$27</f>
        <v>0</v>
      </c>
      <c r="I47" s="370">
        <f>+ｳ.廃油!$AL$27</f>
        <v>0</v>
      </c>
      <c r="J47" s="370">
        <f>+ｴ.廃酸!$AL$27</f>
        <v>0</v>
      </c>
      <c r="K47" s="370">
        <f>+ｵ.廃ｱﾙｶﾘ!$AL$27</f>
        <v>0</v>
      </c>
      <c r="L47" s="370">
        <f>+ｶ.廃ﾌﾟﾗ類!$AL$27</f>
        <v>53.1</v>
      </c>
      <c r="M47" s="370">
        <f>+ｷ.紙くず!$AL$27</f>
        <v>0.3</v>
      </c>
      <c r="N47" s="370">
        <f>+ｸ.木くず!$AL$27</f>
        <v>299.7</v>
      </c>
      <c r="O47" s="370">
        <f>+ｹ.繊維くず!$AL$27</f>
        <v>5</v>
      </c>
      <c r="P47" s="370">
        <f>+ｺ.動植物性残さ!$AL$27</f>
        <v>0</v>
      </c>
      <c r="Q47" s="370">
        <f>+ｻ.動物系固形不要物!$AL$27</f>
        <v>0</v>
      </c>
      <c r="R47" s="370">
        <f>+ｼ.ｺﾞﾑくず!$AL$27</f>
        <v>0</v>
      </c>
      <c r="S47" s="370">
        <f>+ｽ.金属くず!$AL$27</f>
        <v>0.4</v>
      </c>
      <c r="T47" s="370">
        <f>+ｾ.ｶﾞﾗｽ･ｺﾝｸﾘ･陶磁器くず!$AL$27</f>
        <v>16.899999999999999</v>
      </c>
      <c r="U47" s="370">
        <f>+ｿ.鉱さい!$AL$27</f>
        <v>0</v>
      </c>
      <c r="V47" s="370">
        <f>+ﾀ.がれき類!$AL$27</f>
        <v>932.7</v>
      </c>
      <c r="W47" s="370">
        <f>+ﾁ.動物のふん尿!$AL$27</f>
        <v>0</v>
      </c>
      <c r="X47" s="370">
        <f>+ﾂ.動物の死体!$AL$27</f>
        <v>0</v>
      </c>
      <c r="Y47" s="370">
        <f>+ﾃ.ばいじん!$AL$27</f>
        <v>0</v>
      </c>
      <c r="Z47" s="371">
        <f>+ﾄ.混合廃棄物その他!$AL$27</f>
        <v>195</v>
      </c>
      <c r="AA47" s="372">
        <f t="shared" si="4"/>
        <v>1503.1</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25</v>
      </c>
      <c r="M48" s="373">
        <f>+ｷ.紙くず!$AL$30</f>
        <v>0</v>
      </c>
      <c r="N48" s="373">
        <f>+ｸ.木くず!$AL$30</f>
        <v>50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5</v>
      </c>
      <c r="U48" s="373">
        <f>+ｿ.鉱さい!$AL$30</f>
        <v>0</v>
      </c>
      <c r="V48" s="373">
        <f>+ﾀ.がれき類!$AL$30</f>
        <v>0</v>
      </c>
      <c r="W48" s="373">
        <f>+ﾁ.動物のふん尿!$AL$30</f>
        <v>0</v>
      </c>
      <c r="X48" s="373">
        <f>+ﾂ.動物の死体!$AL$30</f>
        <v>0</v>
      </c>
      <c r="Y48" s="373">
        <f>+ﾃ.ばいじん!$AL$30</f>
        <v>0</v>
      </c>
      <c r="Z48" s="374">
        <f>+ﾄ.混合廃棄物その他!$AL$30</f>
        <v>50</v>
      </c>
      <c r="AA48" s="375">
        <f t="shared" si="4"/>
        <v>130</v>
      </c>
    </row>
    <row r="49" spans="2:27" ht="20.45" customHeight="1">
      <c r="B49" s="167"/>
      <c r="C49" s="173"/>
      <c r="D49" s="409" t="s">
        <v>190</v>
      </c>
      <c r="E49" s="700" t="s">
        <v>239</v>
      </c>
      <c r="F49" s="701"/>
      <c r="G49" s="422">
        <f>+ｱ.燃え殻!$AS$24</f>
        <v>0</v>
      </c>
      <c r="H49" s="422">
        <f>+ｲ.汚泥!$AS$24</f>
        <v>0</v>
      </c>
      <c r="I49" s="422">
        <f>+ｳ.廃油!$AS$24</f>
        <v>0</v>
      </c>
      <c r="J49" s="422">
        <f>+ｴ.廃酸!$AS$24</f>
        <v>0</v>
      </c>
      <c r="K49" s="422">
        <f>+ｵ.廃ｱﾙｶﾘ!$AS$24</f>
        <v>0</v>
      </c>
      <c r="L49" s="422">
        <f>+ｶ.廃ﾌﾟﾗ類!$AS$24</f>
        <v>53.1</v>
      </c>
      <c r="M49" s="422">
        <f>+ｷ.紙くず!$AS$24</f>
        <v>0</v>
      </c>
      <c r="N49" s="422">
        <f>+ｸ.木くず!$AS$24</f>
        <v>299.7</v>
      </c>
      <c r="O49" s="422">
        <f>+ｹ.繊維くず!$AS$24</f>
        <v>4</v>
      </c>
      <c r="P49" s="422">
        <f>+ｺ.動植物性残さ!$AS$24</f>
        <v>0</v>
      </c>
      <c r="Q49" s="422">
        <f>+ｻ.動物系固形不要物!$AS$24</f>
        <v>0</v>
      </c>
      <c r="R49" s="422">
        <f>+ｼ.ｺﾞﾑくず!$AS$24</f>
        <v>0</v>
      </c>
      <c r="S49" s="422">
        <f>+ｽ.金属くず!$AS$24</f>
        <v>0.4</v>
      </c>
      <c r="T49" s="422">
        <f>+ｾ.ｶﾞﾗｽ･ｺﾝｸﾘ･陶磁器くず!$AS$24</f>
        <v>16.899999999999999</v>
      </c>
      <c r="U49" s="422">
        <f>+ｿ.鉱さい!$AS$24</f>
        <v>0</v>
      </c>
      <c r="V49" s="422">
        <f>+ﾀ.がれき類!$AS$24</f>
        <v>932.7</v>
      </c>
      <c r="W49" s="422">
        <f>+ﾁ.動物のふん尿!$AS$24</f>
        <v>0</v>
      </c>
      <c r="X49" s="422">
        <f>+ﾂ.動物の死体!$AS$24</f>
        <v>0</v>
      </c>
      <c r="Y49" s="422">
        <f>+ﾃ.ばいじん!$AS$24</f>
        <v>0</v>
      </c>
      <c r="Z49" s="423">
        <f>+ﾄ.混合廃棄物その他!$AS$24</f>
        <v>195</v>
      </c>
      <c r="AA49" s="424">
        <f t="shared" si="4"/>
        <v>1501.8</v>
      </c>
    </row>
    <row r="50" spans="2:27" ht="20.45" customHeight="1">
      <c r="B50" s="167"/>
      <c r="C50" s="173"/>
      <c r="D50" s="410"/>
      <c r="E50" s="702" t="s">
        <v>449</v>
      </c>
      <c r="F50" s="703"/>
      <c r="G50" s="411"/>
      <c r="H50" s="411"/>
      <c r="I50" s="411"/>
      <c r="J50" s="411"/>
      <c r="K50" s="411"/>
      <c r="L50" s="376">
        <f>ｶ.廃ﾌﾟﾗ類!AU18</f>
        <v>30</v>
      </c>
      <c r="M50" s="411"/>
      <c r="N50" s="411"/>
      <c r="O50" s="411"/>
      <c r="P50" s="411"/>
      <c r="Q50" s="411"/>
      <c r="R50" s="411"/>
      <c r="S50" s="411"/>
      <c r="T50" s="411"/>
      <c r="U50" s="411"/>
      <c r="V50" s="411"/>
      <c r="W50" s="411"/>
      <c r="X50" s="411"/>
      <c r="Y50" s="411"/>
      <c r="Z50" s="433"/>
      <c r="AA50" s="377">
        <f t="shared" si="4"/>
        <v>30</v>
      </c>
    </row>
    <row r="51" spans="2:27" ht="20.45" customHeight="1">
      <c r="B51" s="167"/>
      <c r="C51" s="173"/>
      <c r="D51" s="410"/>
      <c r="E51" s="704" t="s">
        <v>450</v>
      </c>
      <c r="F51" s="705"/>
      <c r="G51" s="415"/>
      <c r="H51" s="415"/>
      <c r="I51" s="415"/>
      <c r="J51" s="415"/>
      <c r="K51" s="415"/>
      <c r="L51" s="376">
        <f>ｶ.廃ﾌﾟﾗ類!AU19</f>
        <v>3.1</v>
      </c>
      <c r="M51" s="415"/>
      <c r="N51" s="415"/>
      <c r="O51" s="415"/>
      <c r="P51" s="415"/>
      <c r="Q51" s="415"/>
      <c r="R51" s="415"/>
      <c r="S51" s="415"/>
      <c r="T51" s="415"/>
      <c r="U51" s="415"/>
      <c r="V51" s="415"/>
      <c r="W51" s="415"/>
      <c r="X51" s="415"/>
      <c r="Y51" s="415"/>
      <c r="Z51" s="433"/>
      <c r="AA51" s="377">
        <f t="shared" si="4"/>
        <v>3.1</v>
      </c>
    </row>
    <row r="52" spans="2:27" ht="20.45" customHeight="1">
      <c r="B52" s="167"/>
      <c r="C52" s="173"/>
      <c r="D52" s="410"/>
      <c r="E52" s="702" t="s">
        <v>451</v>
      </c>
      <c r="F52" s="703"/>
      <c r="G52" s="415"/>
      <c r="H52" s="415"/>
      <c r="I52" s="415"/>
      <c r="J52" s="415"/>
      <c r="K52" s="415"/>
      <c r="L52" s="376">
        <f>ｶ.廃ﾌﾟﾗ類!AU20</f>
        <v>20</v>
      </c>
      <c r="M52" s="415"/>
      <c r="N52" s="415"/>
      <c r="O52" s="415"/>
      <c r="P52" s="415"/>
      <c r="Q52" s="415"/>
      <c r="R52" s="415"/>
      <c r="S52" s="415"/>
      <c r="T52" s="415"/>
      <c r="U52" s="415"/>
      <c r="V52" s="415"/>
      <c r="W52" s="415"/>
      <c r="X52" s="415"/>
      <c r="Y52" s="415"/>
      <c r="Z52" s="433"/>
      <c r="AA52" s="377">
        <f t="shared" si="4"/>
        <v>20</v>
      </c>
    </row>
    <row r="53" spans="2:27" ht="20.45"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0</v>
      </c>
      <c r="I63" s="406">
        <f t="shared" si="10"/>
        <v>0</v>
      </c>
      <c r="J63" s="406">
        <f t="shared" si="10"/>
        <v>0</v>
      </c>
      <c r="K63" s="406">
        <f t="shared" si="10"/>
        <v>0</v>
      </c>
      <c r="L63" s="406">
        <f t="shared" si="10"/>
        <v>103.1</v>
      </c>
      <c r="M63" s="406">
        <f t="shared" si="10"/>
        <v>0.3</v>
      </c>
      <c r="N63" s="406">
        <f t="shared" si="10"/>
        <v>699.7</v>
      </c>
      <c r="O63" s="406">
        <f t="shared" si="10"/>
        <v>5.5</v>
      </c>
      <c r="P63" s="406">
        <f t="shared" si="10"/>
        <v>0</v>
      </c>
      <c r="Q63" s="406">
        <f t="shared" si="10"/>
        <v>0</v>
      </c>
      <c r="R63" s="406">
        <f t="shared" si="10"/>
        <v>0</v>
      </c>
      <c r="S63" s="406">
        <f t="shared" si="10"/>
        <v>0.4</v>
      </c>
      <c r="T63" s="406">
        <f t="shared" si="10"/>
        <v>216.9</v>
      </c>
      <c r="U63" s="406">
        <f t="shared" si="10"/>
        <v>0</v>
      </c>
      <c r="V63" s="406">
        <f t="shared" si="10"/>
        <v>3932.7</v>
      </c>
      <c r="W63" s="406">
        <f t="shared" si="10"/>
        <v>0</v>
      </c>
      <c r="X63" s="406">
        <f t="shared" si="10"/>
        <v>0</v>
      </c>
      <c r="Y63" s="406">
        <f t="shared" si="10"/>
        <v>0</v>
      </c>
      <c r="Z63" s="406">
        <f t="shared" si="10"/>
        <v>395</v>
      </c>
      <c r="AA63" s="407">
        <f>+AA9+AA19+AA20</f>
        <v>5353.6</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23622047244094491" right="0.23622047244094491" top="0.74803149606299213" bottom="0.74803149606299213" header="0.31496062992125984" footer="0.31496062992125984"/>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pageSetUpPr fitToPage="1"/>
  </sheetPr>
  <dimension ref="A1:P80"/>
  <sheetViews>
    <sheetView showGridLines="0" showZeros="0" view="pageBreakPreview" topLeftCell="B37" zoomScaleNormal="100" zoomScaleSheetLayoutView="100" workbookViewId="0">
      <selection activeCell="P15" sqref="P15:S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t="str">
        <f>+表紙!L34</f>
        <v>令和  7 年   6 月  27 日</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神奈川県横浜市南区宿町3丁目65番地</v>
      </c>
      <c r="K16" s="746"/>
      <c r="L16" s="747"/>
      <c r="M16" s="747"/>
      <c r="N16" s="747"/>
      <c r="O16" s="748"/>
    </row>
    <row r="17" spans="1:15" ht="26.25" customHeight="1">
      <c r="C17" s="78"/>
      <c r="H17" s="23" t="s">
        <v>7</v>
      </c>
      <c r="I17" s="23"/>
      <c r="J17" s="746" t="str">
        <f>+表紙!J40</f>
        <v>株式会社　クマキリ
代表取締役　浅井　健太</v>
      </c>
      <c r="K17" s="746"/>
      <c r="L17" s="747"/>
      <c r="M17" s="747"/>
      <c r="N17" s="747"/>
      <c r="O17" s="748"/>
    </row>
    <row r="18" spans="1:15">
      <c r="C18" s="78"/>
      <c r="J18" s="21" t="s">
        <v>8</v>
      </c>
      <c r="O18" s="79"/>
    </row>
    <row r="19" spans="1:15">
      <c r="C19" s="78"/>
      <c r="J19" s="24" t="s">
        <v>9</v>
      </c>
      <c r="K19" s="24"/>
      <c r="L19" s="759" t="str">
        <f>IF(+表紙!L42="","",+表紙!L42)</f>
        <v>045-722-8055</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株式会社　クマキリ</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2897</v>
      </c>
      <c r="N25" s="783"/>
      <c r="O25" s="784"/>
    </row>
    <row r="26" spans="1:15" ht="18" customHeight="1">
      <c r="C26" s="493" t="s">
        <v>11</v>
      </c>
      <c r="D26" s="494"/>
      <c r="E26" s="495"/>
      <c r="F26" s="769" t="str">
        <f>+表紙!F49</f>
        <v>神奈川県横浜市南区宿町3丁目65番地</v>
      </c>
      <c r="G26" s="770"/>
      <c r="H26" s="770"/>
      <c r="I26" s="770"/>
      <c r="J26" s="770"/>
      <c r="K26" s="770"/>
      <c r="L26" s="126" t="s">
        <v>172</v>
      </c>
      <c r="M26" s="222"/>
      <c r="N26" s="773" t="str">
        <f>IF(+表紙!N49="","",+表紙!N49)</f>
        <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0796　解体工事業</v>
      </c>
      <c r="M29" s="785"/>
      <c r="N29" s="744"/>
      <c r="O29" s="745"/>
    </row>
    <row r="30" spans="1:15" ht="22.5" customHeight="1">
      <c r="C30" s="295"/>
      <c r="D30" s="306" t="s">
        <v>19</v>
      </c>
      <c r="E30" s="307" t="s">
        <v>365</v>
      </c>
      <c r="F30" s="735" t="s">
        <v>366</v>
      </c>
      <c r="G30" s="444"/>
      <c r="H30" s="736"/>
      <c r="I30" s="735" t="s">
        <v>367</v>
      </c>
      <c r="J30" s="447"/>
      <c r="K30" s="457"/>
      <c r="L30" s="738">
        <f>+表紙!L53</f>
        <v>0</v>
      </c>
      <c r="M30" s="739"/>
      <c r="N30" s="308" t="s">
        <v>368</v>
      </c>
      <c r="O30" s="309"/>
    </row>
    <row r="31" spans="1:15" ht="22.5" customHeight="1">
      <c r="C31" s="295"/>
      <c r="D31" s="294"/>
      <c r="E31" s="310"/>
      <c r="F31" s="735" t="s">
        <v>369</v>
      </c>
      <c r="G31" s="444"/>
      <c r="H31" s="736"/>
      <c r="I31" s="737" t="s">
        <v>370</v>
      </c>
      <c r="J31" s="447"/>
      <c r="K31" s="447"/>
      <c r="L31" s="738">
        <f>+表紙!L54</f>
        <v>131</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t="str">
        <f>+表紙!F59</f>
        <v>35人</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3850.5</v>
      </c>
      <c r="I40" s="240" t="s">
        <v>4</v>
      </c>
      <c r="J40" s="473" t="s">
        <v>324</v>
      </c>
      <c r="K40" s="474"/>
      <c r="L40" s="475"/>
      <c r="M40" s="786">
        <f>+表紙!M63</f>
        <v>3850</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f>+表紙!M64</f>
        <v>510</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f>+表紙!M65</f>
        <v>3745.5</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23622047244094491" right="0.23622047244094491" top="0.74803149606299213" bottom="0.74803149606299213" header="0.31496062992125984" footer="0.31496062992125984"/>
  <pageSetup paperSize="9" scale="98"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クマキリ</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クマキリ</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クマキリ</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クマキリ</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abSelected="1" topLeftCell="F16" zoomScaleNormal="100" workbookViewId="0">
      <selection activeCell="AW19" sqref="AW19:AW2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クマキリ</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53.1</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v>30</v>
      </c>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v>3.1</v>
      </c>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v>20</v>
      </c>
      <c r="AV20" s="438" t="s">
        <v>198</v>
      </c>
      <c r="AW20" s="662"/>
      <c r="AX20" s="662"/>
    </row>
    <row r="21" spans="2:51"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50</v>
      </c>
      <c r="E24" s="629"/>
      <c r="F24" s="629"/>
      <c r="G24" s="194" t="s">
        <v>198</v>
      </c>
      <c r="H24" s="607">
        <f>+F12</f>
        <v>53.1</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53.1</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53.1</v>
      </c>
      <c r="Q27" s="612"/>
      <c r="R27" s="612"/>
      <c r="S27" s="612"/>
      <c r="T27" s="44" t="s">
        <v>38</v>
      </c>
      <c r="U27" s="64"/>
      <c r="V27" s="64"/>
      <c r="Y27" s="62" t="s">
        <v>39</v>
      </c>
      <c r="Z27" s="65"/>
      <c r="AH27" s="53"/>
      <c r="AI27" s="53"/>
      <c r="AJ27" s="53"/>
      <c r="AK27" s="53"/>
      <c r="AL27" s="575">
        <f>+AH18+P27</f>
        <v>53.1</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53.1</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50</v>
      </c>
      <c r="E29" s="629"/>
      <c r="F29" s="629"/>
      <c r="G29" s="194" t="s">
        <v>198</v>
      </c>
      <c r="H29" s="607">
        <f>+AL27</f>
        <v>53.1</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10</v>
      </c>
      <c r="E30" s="629"/>
      <c r="F30" s="629"/>
      <c r="G30" s="194" t="s">
        <v>198</v>
      </c>
      <c r="H30" s="607">
        <f>+AL30</f>
        <v>25</v>
      </c>
      <c r="I30" s="608"/>
      <c r="J30" s="194" t="s">
        <v>198</v>
      </c>
      <c r="M30" s="581"/>
      <c r="P30" s="56"/>
      <c r="R30" s="611">
        <f>+ROUND(AA28,1)+ROUND(AA29,1)+ROUND(AA30,1)</f>
        <v>53.1</v>
      </c>
      <c r="S30" s="612"/>
      <c r="T30" s="612"/>
      <c r="U30" s="612"/>
      <c r="V30" s="44" t="s">
        <v>16</v>
      </c>
      <c r="Y30" s="613" t="s">
        <v>186</v>
      </c>
      <c r="Z30" s="614"/>
      <c r="AA30" s="569"/>
      <c r="AB30" s="570"/>
      <c r="AC30" s="570"/>
      <c r="AD30" s="570"/>
      <c r="AE30" s="570"/>
      <c r="AF30" s="44" t="s">
        <v>13</v>
      </c>
      <c r="AL30" s="561">
        <v>25</v>
      </c>
      <c r="AM30" s="562"/>
      <c r="AN30" s="562"/>
      <c r="AO30" s="562"/>
      <c r="AP30" s="52" t="s">
        <v>13</v>
      </c>
      <c r="AS30" s="606"/>
      <c r="AT30" s="603"/>
      <c r="AU30" s="603"/>
      <c r="AV30" s="604"/>
      <c r="AW30" s="405"/>
    </row>
    <row r="31" spans="2:51" ht="27" customHeight="1" thickTop="1" thickBot="1">
      <c r="B31" s="640" t="s">
        <v>226</v>
      </c>
      <c r="C31" s="641"/>
      <c r="D31" s="629">
        <v>45</v>
      </c>
      <c r="E31" s="629"/>
      <c r="F31" s="629"/>
      <c r="G31" s="194" t="s">
        <v>198</v>
      </c>
      <c r="H31" s="607">
        <f>+AS24</f>
        <v>53.1</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f>IF(SUM(F12,F15)&gt;0,SUM(P12,P21,AH9,AS24,AS27,AS31)/SUM(F12,F15)*100,"")</f>
        <v>100</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f>IF(SUM(F12,F15)&gt;0,SUM(P21,AS27,AS31,AU9,AU20)/SUM(F12,F15)*100,"")</f>
        <v>37.664783427495294</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rintOptions horizontalCentered="1"/>
  <pageMargins left="0.23622047244094491" right="0.23622047244094491" top="0.74803149606299213" bottom="0.74803149606299213" header="0.31496062992125984" footer="0.31496062992125984"/>
  <pageSetup paperSize="9" scale="57"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16" zoomScaleNormal="100" workbookViewId="0">
      <selection activeCell="P15" sqref="P15:S1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クマキリ</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0.3</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0.3</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0.3</v>
      </c>
      <c r="Q27" s="612"/>
      <c r="R27" s="612"/>
      <c r="S27" s="612"/>
      <c r="T27" s="44" t="s">
        <v>38</v>
      </c>
      <c r="U27" s="64"/>
      <c r="V27" s="64"/>
      <c r="Y27" s="62" t="s">
        <v>39</v>
      </c>
      <c r="Z27" s="65"/>
      <c r="AH27" s="53"/>
      <c r="AI27" s="53"/>
      <c r="AJ27" s="53"/>
      <c r="AK27" s="53"/>
      <c r="AL27" s="575">
        <f>+AH18+P27</f>
        <v>0.3</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0.3</v>
      </c>
      <c r="I29" s="608"/>
      <c r="J29" s="194" t="s">
        <v>198</v>
      </c>
      <c r="M29" s="581"/>
      <c r="P29" s="56"/>
      <c r="Q29" s="144"/>
      <c r="R29" s="51" t="s">
        <v>183</v>
      </c>
      <c r="S29" s="583" t="s">
        <v>33</v>
      </c>
      <c r="T29" s="597"/>
      <c r="U29" s="597"/>
      <c r="V29" s="598"/>
      <c r="W29" s="48"/>
      <c r="X29" s="66"/>
      <c r="Y29" s="613" t="s">
        <v>258</v>
      </c>
      <c r="Z29" s="614"/>
      <c r="AA29" s="569">
        <v>0.3</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0.3</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rintOptions horizontalCentered="1"/>
  <pageMargins left="0.23622047244094491" right="0.23622047244094491" top="0.74803149606299213" bottom="0.74803149606299213" header="0.31496062992125984" footer="0.31496062992125984"/>
  <pageSetup paperSize="9" scale="65"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19" zoomScaleNormal="100" workbookViewId="0">
      <selection activeCell="P15" sqref="P15:S1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クマキリ</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299.7</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400</v>
      </c>
      <c r="E24" s="629"/>
      <c r="F24" s="629"/>
      <c r="G24" s="194" t="s">
        <v>198</v>
      </c>
      <c r="H24" s="607">
        <f>+F12</f>
        <v>299.7</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299.7</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299.7</v>
      </c>
      <c r="Q27" s="612"/>
      <c r="R27" s="612"/>
      <c r="S27" s="612"/>
      <c r="T27" s="44" t="s">
        <v>38</v>
      </c>
      <c r="U27" s="64"/>
      <c r="V27" s="64"/>
      <c r="Y27" s="62" t="s">
        <v>39</v>
      </c>
      <c r="Z27" s="65"/>
      <c r="AH27" s="53"/>
      <c r="AI27" s="53"/>
      <c r="AJ27" s="53"/>
      <c r="AK27" s="53"/>
      <c r="AL27" s="575">
        <f>+AH18+P27</f>
        <v>299.7</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299.7</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400</v>
      </c>
      <c r="E29" s="629"/>
      <c r="F29" s="629"/>
      <c r="G29" s="194" t="s">
        <v>198</v>
      </c>
      <c r="H29" s="607">
        <f>+AL27</f>
        <v>299.7</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50</v>
      </c>
      <c r="I30" s="608"/>
      <c r="J30" s="194" t="s">
        <v>198</v>
      </c>
      <c r="M30" s="581"/>
      <c r="P30" s="56"/>
      <c r="R30" s="611">
        <f>+ROUND(AA28,1)+ROUND(AA29,1)+ROUND(AA30,1)</f>
        <v>299.7</v>
      </c>
      <c r="S30" s="612"/>
      <c r="T30" s="612"/>
      <c r="U30" s="612"/>
      <c r="V30" s="44" t="s">
        <v>16</v>
      </c>
      <c r="Y30" s="613" t="s">
        <v>186</v>
      </c>
      <c r="Z30" s="614"/>
      <c r="AA30" s="569"/>
      <c r="AB30" s="570"/>
      <c r="AC30" s="570"/>
      <c r="AD30" s="570"/>
      <c r="AE30" s="570"/>
      <c r="AF30" s="44" t="s">
        <v>13</v>
      </c>
      <c r="AL30" s="561">
        <v>50</v>
      </c>
      <c r="AM30" s="562"/>
      <c r="AN30" s="562"/>
      <c r="AO30" s="562"/>
      <c r="AP30" s="52" t="s">
        <v>13</v>
      </c>
      <c r="AS30" s="606"/>
      <c r="AT30" s="603"/>
      <c r="AU30" s="603"/>
      <c r="AV30" s="604"/>
      <c r="AW30" s="405"/>
    </row>
    <row r="31" spans="2:49" ht="27" customHeight="1" thickTop="1" thickBot="1">
      <c r="B31" s="640" t="s">
        <v>226</v>
      </c>
      <c r="C31" s="641"/>
      <c r="D31" s="629">
        <v>300</v>
      </c>
      <c r="E31" s="629"/>
      <c r="F31" s="629"/>
      <c r="G31" s="194" t="s">
        <v>198</v>
      </c>
      <c r="H31" s="607">
        <f>+AS24</f>
        <v>299.7</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rintOptions horizontalCentered="1"/>
  <pageMargins left="0.23622047244094491" right="0.23622047244094491" top="0.74803149606299213" bottom="0.74803149606299213" header="0.31496062992125984" footer="0.31496062992125984"/>
  <pageSetup paperSize="9" scale="65"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2025-06-30T08:33:49Z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