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405" tabRatio="808" firstSheet="13"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7" i="78" l="1"/>
  <c r="AR6" i="78"/>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6" i="78" l="1"/>
  <c r="H37" i="78"/>
  <c r="H24" i="78"/>
  <c r="H31" i="2"/>
  <c r="Q36" i="94"/>
  <c r="G36" i="94"/>
  <c r="G35" i="94" s="1"/>
  <c r="H31" i="88"/>
  <c r="AL27" i="80"/>
  <c r="H29" i="80" s="1"/>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V47" i="94"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<sst xmlns="http://schemas.openxmlformats.org/spreadsheetml/2006/main" count="3305" uniqueCount="473">
  <si>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</si>
  <si>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</si>
  <si>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</si>
  <si>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</si>
  <si>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</si>
  <si>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</si>
  <si>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</si>
  <si>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</si>
  <si>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</si>
  <si>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</si>
  <si>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</si>
  <si>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</si>
  <si>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</si>
  <si>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</si>
  <si>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</si>
  <si>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</si>
  <si>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</si>
  <si>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</si>
  <si>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</si>
  <si>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</si>
  <si>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</si>
  <si>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</si>
  <si>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</si>
  <si>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</si>
  <si>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</si>
  <si>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</si>
  <si>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</si>
  <si>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</si>
  <si>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</si>
  <si>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</si>
  <si>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</si>
  <si>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</si>
  <si>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</si>
  <si>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</si>
  <si>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</si>
  <si>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</si>
  <si>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</si>
  <si>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</si>
  <si>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</si>
  <si>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</si>
  <si>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</si>
  <si>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</si>
  <si>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</si>
  <si>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</si>
  <si>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</si>
  <si>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</si>
  <si>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</si>
  <si>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</si>
  <si>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</si>
  <si>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</si>
  <si>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</si>
  <si>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</si>
  <si>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</si>
  <si>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</si>
  <si>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</si>
  <si>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</si>
  <si>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</si>
  <si>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</si>
  <si>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</si>
  <si>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</si>
  <si>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</si>
  <si>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</si>
  <si>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</si>
  <si>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</si>
  <si>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</si>
  <si>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</si>
  <si>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</si>
  <si>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</si>
  <si>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</si>
  <si>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</si>
  <si>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</si>
  <si>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</si>
  <si>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</si>
  <si>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</si>
  <si>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</si>
  <si>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</si>
  <si>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</si>
  <si>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</si>
  <si>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</si>
  <si>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</si>
  <si>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</si>
  <si>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</si>
  <si>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</si>
  <si>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</si>
  <si>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</si>
  <si>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</si>
  <si>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</si>
  <si>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</si>
  <si>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</si>
  <si>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</si>
  <si>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</si>
  <si>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</si>
  <si>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</si>
  <si>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</si>
  <si>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</si>
  <si>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</si>
  <si>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</si>
  <si>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</si>
  <si>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</si>
  <si>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</si>
  <si>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</si>
  <si>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</si>
  <si>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</si>
  <si>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</si>
  <si>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</si>
  <si>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</si>
  <si>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</si>
  <si>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</si>
  <si>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</si>
  <si>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</si>
  <si>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</si>
  <si>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</si>
  <si>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</si>
  <si>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</si>
  <si>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</si>
  <si>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</si>
  <si>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</si>
  <si>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</si>
  <si>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</si>
  <si>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</si>
  <si>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</si>
  <si>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</si>
  <si>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</si>
  <si>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</si>
  <si>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</si>
  <si>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</si>
  <si>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</si>
  <si>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</si>
  <si>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</si>
  <si>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</si>
  <si>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</si>
  <si>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</si>
  <si>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</si>
  <si>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</si>
  <si>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</si>
  <si>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</si>
  <si>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</si>
  <si>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</si>
  <si>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</si>
  <si>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</si>
  <si>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</si>
  <si>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</si>
  <si>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</si>
  <si>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</si>
  <si>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</si>
  <si>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</si>
  <si>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</si>
  <si>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</si>
  <si>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</si>
  <si>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</si>
  <si>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</si>
  <si>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</si>
  <si>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</si>
  <si>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</si>
  <si>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</si>
  <si>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</si>
  <si>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</si>
  <si>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</si>
  <si>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</si>
  <si>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</si>
  <si>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</si>
  <si>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</si>
  <si>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</si>
  <si>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</si>
  <si>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</si>
  <si>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</si>
  <si>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</si>
  <si>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</si>
  <si>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</si>
  <si>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</si>
  <si>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</si>
  <si>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</si>
  <si>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</si>
  <si>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</si>
  <si>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</si>
  <si>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</si>
  <si>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</si>
  <si>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</si>
  <si>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</si>
  <si>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</si>
  <si>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</si>
  <si>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</si>
  <si>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</si>
  <si>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</si>
  <si>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</si>
  <si>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</si>
  <si>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</si>
  <si>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</si>
  <si>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</si>
  <si>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</si>
  <si>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</si>
  <si>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</si>
  <si>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</si>
  <si>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</si>
  <si>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</si>
  <si>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</si>
  <si>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</si>
  <si>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</si>
  <si>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</si>
  <si>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</si>
  <si>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</si>
  <si>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</si>
  <si>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</si>
  <si>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</si>
  <si>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</si>
  <si>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</si>
  <si>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</si>
  <si>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</si>
  <si>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</si>
  <si>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</si>
  <si>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</si>
  <si>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</si>
  <si>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</si>
  <si>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</si>
  <si>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</si>
  <si>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</si>
  <si>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</si>
  <si>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</si>
  <si>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</si>
  <si>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</si>
  <si>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</si>
  <si>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</si>
  <si>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</si>
  <si>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</si>
  <si>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</si>
  <si>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</si>
  <si>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</si>
  <si>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</si>
  <si>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</si>
  <si>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</si>
  <si>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</si>
  <si>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</si>
  <si>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</si>
  <si>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</si>
  <si>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</si>
  <si>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</si>
  <si>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</si>
  <si>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</si>
  <si>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</si>
  <si>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</si>
  <si>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</si>
  <si>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</si>
  <si>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</si>
  <si>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</si>
  <si>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</si>
  <si>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</si>
  <si>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</si>
  <si>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</si>
  <si>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</si>
  <si>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</si>
  <si>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</si>
  <si>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</si>
  <si>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</si>
  <si>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</si>
  <si>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</si>
  <si>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</si>
  <si>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</si>
  <si>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</si>
  <si>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</si>
  <si>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</si>
  <si>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</si>
  <si>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</si>
  <si>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</si>
  <si>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</si>
  <si>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</si>
  <si>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</si>
  <si>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</si>
  <si>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</si>
  <si>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</si>
  <si>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</si>
  <si>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</si>
  <si>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</si>
  <si>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</si>
  <si>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</si>
  <si>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</si>
  <si>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</si>
  <si>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</si>
  <si>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</si>
  <si>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</si>
  <si>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</si>
  <si>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</si>
  <si>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</si>
  <si>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</si>
  <si>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</si>
  <si>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</si>
  <si>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</si>
  <si>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</si>
  <si>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</si>
  <si>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</si>
  <si>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</si>
  <si>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</si>
  <si>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</si>
  <si>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</si>
  <si>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</si>
  <si>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</si>
  <si>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</si>
  <si>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</si>
  <si>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</si>
  <si>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</si>
  <si>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</si>
  <si>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</si>
  <si>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</si>
  <si>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</si>
  <si>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</si>
  <si>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</si>
  <si>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</si>
  <si>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</si>
  <si>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</si>
  <si>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</si>
  <si>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</si>
  <si>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</si>
  <si>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</si>
  <si>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</si>
  <si>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</si>
  <si>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</si>
  <si>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</si>
  <si>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</si>
  <si>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</si>
  <si>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</si>
  <si>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</si>
  <si>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</si>
  <si>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</si>
  <si>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</si>
  <si>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</si>
  <si>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</si>
  <si>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</si>
  <si>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</si>
  <si>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</si>
  <si>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</si>
  <si>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</si>
  <si>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</si>
  <si>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</si>
  <si>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</si>
  <si>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</si>
  <si>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</si>
  <si>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</si>
  <si>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</si>
  <si>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</si>
  <si>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</si>
  <si>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</si>
  <si>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</si>
  <si>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</si>
  <si>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</si>
  <si>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</si>
  <si>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</si>
  <si>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</si>
  <si>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</si>
  <si>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</si>
  <si>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</si>
  <si>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</si>
  <si>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</si>
  <si>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</si>
  <si>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</si>
  <si>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</si>
  <si>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</si>
  <si>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</si>
  <si>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</si>
  <si>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</si>
  <si>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</si>
  <si>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</si>
  <si>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</si>
  <si>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</si>
  <si>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</si>
  <si>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</si>
  <si>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</si>
  <si>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</si>
  <si>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</si>
  <si>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</si>
  <si>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</si>
  <si>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</si>
  <si>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</si>
  <si>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</si>
  <si>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</si>
  <si>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</si>
  <si>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</si>
  <si>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</si>
  <si>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</si>
  <si>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</si>
  <si>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</si>
  <si>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</si>
  <si>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</si>
  <si>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</si>
  <si>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</si>
  <si>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</si>
  <si>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</si>
  <si>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</si>
  <si>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</si>
  <si>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</si>
  <si>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</si>
  <si>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</si>
  <si>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</si>
  <si>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</si>
  <si>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</si>
  <si>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</si>
  <si>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</si>
  <si>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</si>
  <si>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</si>
  <si>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</si>
  <si>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</si>
  <si>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</si>
  <si>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</si>
  <si>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</si>
  <si>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</si>
  <si>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</si>
  <si>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</si>
  <si>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</si>
  <si>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</si>
  <si>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</si>
  <si>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</si>
  <si>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</si>
  <si>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</si>
  <si>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</si>
  <si>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</si>
  <si>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</si>
  <si>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</si>
  <si>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</si>
  <si>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</si>
  <si>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</si>
  <si>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</si>
  <si>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</si>
  <si>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</si>
  <si>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</si>
  <si>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</si>
  <si>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</si>
  <si>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</si>
  <si>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</si>
  <si>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</si>
  <si>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</si>
  <si>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</si>
  <si>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</si>
  <si>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</si>
  <si>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</si>
  <si>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</si>
  <si>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</si>
  <si>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</si>
  <si>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</si>
  <si>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</si>
  <si>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</si>
  <si>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</si>
  <si>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</si>
  <si>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</si>
  <si>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</si>
  <si>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</si>
  <si>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</si>
  <si>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</si>
  <si>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</si>
  <si>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</si>
  <si>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</si>
  <si>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</si>
  <si>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</si>
  <si>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</si>
  <si>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</si>
  <si>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</si>
  <si>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</si>
  <si>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</si>
  <si>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</si>
  <si>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</si>
  <si>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</si>
  <si>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</si>
  <si>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</si>
  <si>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</si>
  <si>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</si>
  <si>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</si>
  <si>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令和７年６月３０日</t>
    <phoneticPr fontId="3"/>
  </si>
  <si>
    <t>大阪府豊中市新千里西町1-1-4</t>
    <phoneticPr fontId="3"/>
  </si>
  <si>
    <t>０６－６８３４－５００１</t>
    <phoneticPr fontId="3"/>
  </si>
  <si>
    <t>パナソニックリフォーム株式会社
代表取締役社長　栄　克浩　　　　　　　　　　　　　　　　　</t>
    <phoneticPr fontId="3"/>
  </si>
  <si>
    <t>パナソニックリフォーム株式会社　神奈川支社</t>
    <rPh sb="11" eb="15">
      <t>カブシキカイシャ</t>
    </rPh>
    <rPh sb="16" eb="21">
      <t>カナガワシシャ</t>
    </rPh>
    <phoneticPr fontId="3"/>
  </si>
  <si>
    <t>リフォーム</t>
    <phoneticPr fontId="3"/>
  </si>
  <si>
    <t>神奈川県横浜市神奈川区金港町3-1(コンカード横浜16階)</t>
    <phoneticPr fontId="3"/>
  </si>
  <si>
    <t>045-441-8755</t>
    <phoneticPr fontId="3"/>
  </si>
  <si>
    <t>82人</t>
    <rPh sb="2" eb="3">
      <t>ヒト</t>
    </rPh>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</si>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</sst>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98625" y="2197100"/>
          <a:ext cx="600075" cy="63182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89100" y="2187575"/>
          <a:ext cx="609600" cy="63182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89100" y="2187575"/>
          <a:ext cx="609600" cy="63182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89100" y="2178050"/>
          <a:ext cx="609600" cy="62230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89100" y="2187575"/>
          <a:ext cx="609600" cy="63182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89100" y="2187575"/>
          <a:ext cx="609600" cy="63182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89100" y="2178050"/>
          <a:ext cx="609600" cy="63182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89100" y="2197100"/>
          <a:ext cx="609600" cy="63182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89100" y="2178050"/>
          <a:ext cx="609600" cy="63182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89100" y="2216150"/>
          <a:ext cx="609600" cy="62230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89100" y="2187575"/>
          <a:ext cx="609600" cy="63182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89100" y="2187575"/>
          <a:ext cx="609600" cy="63182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44"/>
  <sheetViews>
    <sheetView showGridLines="0" view="pageBreakPreview" topLeftCell="A44" zoomScaleNormal="100" zoomScaleSheetLayoutView="100" workbookViewId="0">
      <selection activeCell="H63" sqref="H63"/>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8" width="9" style="21"/>
    <col min="19" max="19" width="10.875" style="21" customWidth="1"/>
    <col min="20" max="20" width="9" style="21"/>
    <col min="21" max="21" width="13.375" style="21" customWidth="1"/>
    <col min="22" max="27" width="9" style="21"/>
    <col min="28" max="28" width="33.8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472</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35" customHeight="1">
      <c r="C33" s="78"/>
      <c r="O33" s="79"/>
      <c r="Q33" s="20"/>
      <c r="R33" s="20"/>
      <c r="S33" s="20"/>
    </row>
    <row r="34" spans="1:19" ht="14.25">
      <c r="C34" s="78"/>
      <c r="L34" s="508" t="s">
        <v>463</v>
      </c>
      <c r="M34" s="509"/>
      <c r="N34" s="509"/>
      <c r="O34" s="510"/>
      <c r="Q34" s="20"/>
      <c r="R34" s="20"/>
      <c r="S34" s="20"/>
    </row>
    <row r="35" spans="1:19" ht="11.25" customHeight="1">
      <c r="C35" s="78"/>
      <c r="O35" s="80"/>
      <c r="Q35" s="20"/>
      <c r="R35" s="20"/>
      <c r="S35" s="20"/>
    </row>
    <row r="36" spans="1:19" ht="13.5">
      <c r="C36" s="540" t="s">
        <v>41</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464</v>
      </c>
      <c r="K39" s="499"/>
      <c r="L39" s="500"/>
      <c r="M39" s="500"/>
      <c r="N39" s="500"/>
      <c r="O39" s="501"/>
      <c r="Q39" s="20"/>
      <c r="R39" s="20"/>
    </row>
    <row r="40" spans="1:19" ht="26.25" customHeight="1">
      <c r="C40" s="78"/>
      <c r="H40" s="23" t="s">
        <v>7</v>
      </c>
      <c r="I40" s="23"/>
      <c r="J40" s="499" t="s">
        <v>466</v>
      </c>
      <c r="K40" s="499"/>
      <c r="L40" s="500"/>
      <c r="M40" s="500"/>
      <c r="N40" s="500"/>
      <c r="O40" s="501"/>
    </row>
    <row r="41" spans="1:19">
      <c r="C41" s="78"/>
      <c r="J41" s="21" t="s">
        <v>8</v>
      </c>
      <c r="O41" s="79"/>
    </row>
    <row r="42" spans="1:19">
      <c r="C42" s="78"/>
      <c r="J42" s="24" t="s">
        <v>9</v>
      </c>
      <c r="K42" s="24"/>
      <c r="L42" s="552" t="s">
        <v>465</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467</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c r="N48" s="515"/>
      <c r="O48" s="516"/>
    </row>
    <row r="49" spans="3:21" ht="18" customHeight="1">
      <c r="C49" s="493" t="s">
        <v>11</v>
      </c>
      <c r="D49" s="494"/>
      <c r="E49" s="495"/>
      <c r="F49" s="548" t="s">
        <v>469</v>
      </c>
      <c r="G49" s="549"/>
      <c r="H49" s="549"/>
      <c r="I49" s="549"/>
      <c r="J49" s="549"/>
      <c r="K49" s="549"/>
      <c r="L49" s="126" t="s">
        <v>172</v>
      </c>
      <c r="M49" s="386"/>
      <c r="N49" s="517" t="s">
        <v>470</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54" t="s">
        <v>468</v>
      </c>
      <c r="M52" s="454"/>
      <c r="N52" s="455"/>
      <c r="O52" s="456"/>
    </row>
    <row r="53" spans="3:21" ht="22.5" customHeight="1">
      <c r="C53" s="295"/>
      <c r="D53" s="306" t="s">
        <v>19</v>
      </c>
      <c r="E53" s="307" t="s">
        <v>365</v>
      </c>
      <c r="F53" s="443" t="s">
        <v>366</v>
      </c>
      <c r="G53" s="444"/>
      <c r="H53" s="445"/>
      <c r="I53" s="443" t="s">
        <v>367</v>
      </c>
      <c r="J53" s="447"/>
      <c r="K53" s="457"/>
      <c r="L53" s="448">
        <v>3590</v>
      </c>
      <c r="M53" s="449"/>
      <c r="N53" s="389" t="s">
        <v>368</v>
      </c>
      <c r="O53" s="390"/>
    </row>
    <row r="54" spans="3:21" ht="22.5" customHeight="1">
      <c r="C54" s="295"/>
      <c r="D54" s="294"/>
      <c r="E54" s="310"/>
      <c r="F54" s="443" t="s">
        <v>369</v>
      </c>
      <c r="G54" s="444"/>
      <c r="H54" s="445"/>
      <c r="I54" s="446" t="s">
        <v>370</v>
      </c>
      <c r="J54" s="447"/>
      <c r="K54" s="447"/>
      <c r="L54" s="448"/>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t="s">
        <v>471</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842.1</v>
      </c>
      <c r="I63" s="240" t="s">
        <v>4</v>
      </c>
      <c r="J63" s="473" t="s">
        <v>324</v>
      </c>
      <c r="K63" s="474"/>
      <c r="L63" s="475"/>
      <c r="M63" s="468" t="str">
        <f>+別紙!AA14</f>
        <v>0</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t="str">
        <f>+別紙!AA15</f>
        <v>0</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t="str">
        <f>+別紙!AA16</f>
        <v>0</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3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35" customHeight="1">
      <c r="A77" s="21"/>
      <c r="B77" s="21"/>
      <c r="C77" s="181">
        <v>3</v>
      </c>
      <c r="D77" s="460" t="s">
        <v>443</v>
      </c>
      <c r="E77" s="460"/>
      <c r="F77" s="460"/>
      <c r="G77" s="460"/>
      <c r="H77" s="460"/>
      <c r="I77" s="460"/>
      <c r="J77" s="460"/>
      <c r="K77" s="460"/>
      <c r="L77" s="460"/>
      <c r="M77" s="460"/>
      <c r="N77" s="460"/>
      <c r="O77" s="461"/>
    </row>
    <row r="78" spans="1:22" ht="28.3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3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3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3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3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3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topLeftCell="D21" zoomScaleNormal="100" workbookViewId="0">
      <selection activeCell="D25" sqref="D25:F25"/>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パナソニックリフォーム株式会社　神奈川支社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3.8</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2.8</v>
      </c>
      <c r="E24" s="629"/>
      <c r="F24" s="629"/>
      <c r="G24" s="194" t="s">
        <v>198</v>
      </c>
      <c r="H24" s="607">
        <f>+F12</f>
        <v>3.8</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3.8</v>
      </c>
      <c r="Q27" s="612"/>
      <c r="R27" s="612"/>
      <c r="S27" s="612"/>
      <c r="T27" s="44" t="s">
        <v>38</v>
      </c>
      <c r="U27" s="64"/>
      <c r="V27" s="64"/>
      <c r="Y27" s="62" t="s">
        <v>39</v>
      </c>
      <c r="Z27" s="65"/>
      <c r="AH27" s="53"/>
      <c r="AI27" s="53"/>
      <c r="AJ27" s="53"/>
      <c r="AK27" s="53"/>
      <c r="AL27" s="575">
        <f>+AH18+P27</f>
        <v>3.8</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3.8</v>
      </c>
      <c r="I29" s="608"/>
      <c r="J29" s="194" t="s">
        <v>198</v>
      </c>
      <c r="M29" s="581"/>
      <c r="P29" s="56"/>
      <c r="Q29" s="144"/>
      <c r="R29" s="51" t="s">
        <v>183</v>
      </c>
      <c r="S29" s="583" t="s">
        <v>33</v>
      </c>
      <c r="T29" s="597"/>
      <c r="U29" s="597"/>
      <c r="V29" s="598"/>
      <c r="W29" s="48"/>
      <c r="X29" s="66"/>
      <c r="Y29" s="613" t="s">
        <v>258</v>
      </c>
      <c r="Z29" s="614"/>
      <c r="AA29" s="569">
        <v>3.8</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3.8</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パナソニックリフォーム株式会社　神奈川支社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パナソニックリフォーム株式会社　神奈川支社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パナソニックリフォーム株式会社　神奈川支社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topLeftCell="A16" zoomScaleNormal="100" workbookViewId="0">
      <selection activeCell="D25" sqref="D25:F25"/>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パナソニックリフォーム株式会社　神奈川支社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99</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22" zoomScaleNormal="100" workbookViewId="0">
      <selection activeCell="D25" sqref="D25:F25"/>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パナソニックリフォーム株式会社　神奈川支社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85.6</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パナソニックリフォーム株式会社　神奈川支社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topLeftCell="A19" zoomScaleNormal="100" workbookViewId="0">
      <selection activeCell="D25" sqref="D25:F25"/>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パナソニックリフォーム株式会社　神奈川支社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14.5</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69.7</v>
      </c>
      <c r="E24" s="629"/>
      <c r="F24" s="629"/>
      <c r="G24" s="194" t="s">
        <v>198</v>
      </c>
      <c r="H24" s="607">
        <f>+F12</f>
        <v>14.5</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14.5</v>
      </c>
      <c r="Q27" s="612"/>
      <c r="R27" s="612"/>
      <c r="S27" s="612"/>
      <c r="T27" s="44" t="s">
        <v>38</v>
      </c>
      <c r="U27" s="64"/>
      <c r="V27" s="64"/>
      <c r="Y27" s="62" t="s">
        <v>39</v>
      </c>
      <c r="Z27" s="65"/>
      <c r="AH27" s="53"/>
      <c r="AI27" s="53"/>
      <c r="AJ27" s="53"/>
      <c r="AK27" s="53"/>
      <c r="AL27" s="575">
        <f>+AH18+P27</f>
        <v>14.5</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14.5</v>
      </c>
      <c r="I29" s="608"/>
      <c r="J29" s="194" t="s">
        <v>198</v>
      </c>
      <c r="M29" s="581"/>
      <c r="P29" s="56"/>
      <c r="Q29" s="144"/>
      <c r="R29" s="51" t="s">
        <v>183</v>
      </c>
      <c r="S29" s="583" t="s">
        <v>33</v>
      </c>
      <c r="T29" s="597"/>
      <c r="U29" s="597"/>
      <c r="V29" s="598"/>
      <c r="W29" s="48"/>
      <c r="X29" s="66"/>
      <c r="Y29" s="613" t="s">
        <v>258</v>
      </c>
      <c r="Z29" s="614"/>
      <c r="AA29" s="569">
        <v>14.5</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14.5</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パナソニックリフォーム株式会社　神奈川支社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パナソニックリフォーム株式会社　神奈川支社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election activeCell="AA30" sqref="AA30:AE30"/>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0" width="9" style="40"/>
    <col min="51" max="51" width="49.8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1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3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パナソニックリフォーム株式会社　神奈川支社</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3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14</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14</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14</v>
      </c>
      <c r="Q27" s="612"/>
      <c r="R27" s="612"/>
      <c r="S27" s="612"/>
      <c r="T27" s="44" t="s">
        <v>38</v>
      </c>
      <c r="U27" s="64"/>
      <c r="V27" s="64"/>
      <c r="Y27" s="62" t="s">
        <v>39</v>
      </c>
      <c r="Z27" s="65"/>
      <c r="AH27" s="53"/>
      <c r="AI27" s="53"/>
      <c r="AJ27" s="53"/>
      <c r="AK27" s="53"/>
      <c r="AL27" s="575">
        <f>+AH18+P27</f>
        <v>14</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14</v>
      </c>
      <c r="I29" s="608"/>
      <c r="J29" s="194" t="s">
        <v>198</v>
      </c>
      <c r="M29" s="581"/>
      <c r="P29" s="56"/>
      <c r="Q29" s="144"/>
      <c r="R29" s="51" t="s">
        <v>182</v>
      </c>
      <c r="S29" s="583" t="s">
        <v>33</v>
      </c>
      <c r="T29" s="597"/>
      <c r="U29" s="597"/>
      <c r="V29" s="598"/>
      <c r="W29" s="48"/>
      <c r="X29" s="66"/>
      <c r="Y29" s="613" t="s">
        <v>258</v>
      </c>
      <c r="Z29" s="614"/>
      <c r="AA29" s="569">
        <v>14</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14</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パナソニックリフォーム株式会社　神奈川支社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topLeftCell="A19" zoomScaleNormal="100" workbookViewId="0">
      <selection activeCell="D25" sqref="D25:F25"/>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パナソニックリフォーム株式会社　神奈川支社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493.4</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523</v>
      </c>
      <c r="E24" s="629"/>
      <c r="F24" s="629"/>
      <c r="G24" s="194" t="s">
        <v>198</v>
      </c>
      <c r="H24" s="607">
        <f>+F12</f>
        <v>493.4</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493.4</v>
      </c>
      <c r="Q27" s="612"/>
      <c r="R27" s="612"/>
      <c r="S27" s="612"/>
      <c r="T27" s="44" t="s">
        <v>38</v>
      </c>
      <c r="U27" s="64"/>
      <c r="V27" s="64"/>
      <c r="Y27" s="62" t="s">
        <v>39</v>
      </c>
      <c r="Z27" s="65"/>
      <c r="AH27" s="53"/>
      <c r="AI27" s="53"/>
      <c r="AJ27" s="53"/>
      <c r="AK27" s="53"/>
      <c r="AL27" s="575">
        <f>+AH18+P27</f>
        <v>493.4</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493.4</v>
      </c>
      <c r="I29" s="608"/>
      <c r="J29" s="194" t="s">
        <v>198</v>
      </c>
      <c r="M29" s="581"/>
      <c r="P29" s="56"/>
      <c r="Q29" s="144"/>
      <c r="R29" s="51" t="s">
        <v>183</v>
      </c>
      <c r="S29" s="583" t="s">
        <v>33</v>
      </c>
      <c r="T29" s="597"/>
      <c r="U29" s="597"/>
      <c r="V29" s="598"/>
      <c r="W29" s="48"/>
      <c r="X29" s="66"/>
      <c r="Y29" s="613" t="s">
        <v>258</v>
      </c>
      <c r="Z29" s="614"/>
      <c r="AA29" s="569">
        <v>493.4</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493.4</v>
      </c>
      <c r="S30" s="612"/>
      <c r="T30" s="612"/>
      <c r="U30" s="612"/>
      <c r="V30" s="44" t="s">
        <v>16</v>
      </c>
      <c r="Y30" s="613" t="s">
        <v>186</v>
      </c>
      <c r="Z30" s="614"/>
      <c r="AA30" s="569">
        <v>0</v>
      </c>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abSelected="1" topLeftCell="G1" zoomScale="70" zoomScaleNormal="70" workbookViewId="0"/>
  </sheetViews>
  <sheetFormatPr defaultColWidth="9" defaultRowHeight="11.25"/>
  <cols>
    <col min="1" max="1" width="2.5" style="9" customWidth="1"/>
    <col min="2" max="3" width="3.875" style="9" customWidth="1"/>
    <col min="4" max="4" width="4.5" style="9" customWidth="1"/>
    <col min="5" max="5" width="3.875" style="9" customWidth="1"/>
    <col min="6" max="6" width="40.875" style="9" customWidth="1"/>
    <col min="7" max="7" width="9.875" style="9" customWidth="1"/>
    <col min="8" max="8" width="10.375" style="9" customWidth="1"/>
    <col min="9" max="26" width="9.875" style="9" customWidth="1"/>
    <col min="27" max="27" width="11.8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パナソニックリフォーム株式会社　神奈川支社</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9.1"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t="str">
        <f>IF(OR(ｱ.燃え殻!D24&gt;0,ｱ.燃え殻!D24&lt;0),ｱ.燃え殻!D24,IF(G$19&gt;0,"0",0))</f>
        <v>0</v>
      </c>
      <c r="H9" s="319">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5.2</v>
      </c>
      <c r="M9" s="319">
        <f>IF(OR(ｷ.紙くず!D24&gt;0,ｷ.紙くず!D24&lt;0),ｷ.紙くず!D24,IF(M$19&gt;0,"0",0))</f>
        <v>16</v>
      </c>
      <c r="N9" s="319">
        <f>IF(OR(ｸ.木くず!D24&gt;0,ｸ.木くず!D24&lt;0),ｸ.木くず!D24,IF(N$19&gt;0,"0",0))</f>
        <v>40.799999999999997</v>
      </c>
      <c r="O9" s="319">
        <f>IF(OR(ｹ.繊維くず!D24&gt;0,ｹ.繊維くず!D24&lt;0),ｹ.繊維くず!D24,IF(O$19&gt;0,"0",0))</f>
        <v>2.8</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99</v>
      </c>
      <c r="T9" s="319">
        <f>IF(OR(ｾ.ｶﾞﾗｽ･ｺﾝｸﾘ･陶磁器くず!D24&gt;0,ｾ.ｶﾞﾗｽ･ｺﾝｸﾘ･陶磁器くず!D24&lt;0),ｾ.ｶﾞﾗｽ･ｺﾝｸﾘ･陶磁器くず!D24,IF(T$19&gt;0,"0",0))</f>
        <v>85.6</v>
      </c>
      <c r="U9" s="319">
        <f>IF(OR(ｿ.鉱さい!D24&gt;0,ｿ.鉱さい!D24&lt;0),ｿ.鉱さい!D24,IF(U$19&gt;0,"0",0))</f>
        <v>0</v>
      </c>
      <c r="V9" s="319">
        <f>IF(OR(ﾀ.がれき類!D24&gt;0,ﾀ.がれき類!D24&lt;0),ﾀ.がれき類!D24,IF(V$19&gt;0,"0",0))</f>
        <v>69.7</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523</v>
      </c>
      <c r="AA9" s="321">
        <f>IF(SUM(G9:Z9)&gt;0,SUM(G9:Z9),IF(AA$19&gt;0,"0",0))</f>
        <v>842.1</v>
      </c>
    </row>
    <row r="10" spans="2:27" ht="20.45" customHeight="1">
      <c r="B10" s="169" t="s">
        <v>352</v>
      </c>
      <c r="C10" s="722" t="s">
        <v>320</v>
      </c>
      <c r="D10" s="722"/>
      <c r="E10" s="722"/>
      <c r="F10" s="723"/>
      <c r="G10" s="322" t="str">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f>IF(OR(ｶ.廃ﾌﾟﾗ類!D25&gt;0,ｶ.廃ﾌﾟﾗ類!D25&lt;0),ｶ.廃ﾌﾟﾗ類!D25,IF(L$19&gt;0,"0",0))</f>
        <v>0</v>
      </c>
      <c r="M10" s="322">
        <f>IF(OR(ｷ.紙くず!D25&gt;0,ｷ.紙くず!D25&lt;0),ｷ.紙くず!D25,IF(M$19&gt;0,"0",0))</f>
        <v>0</v>
      </c>
      <c r="N10" s="322">
        <f>IF(OR(ｸ.木くず!D25&gt;0,ｸ.木くず!D25&lt;0),ｸ.木くず!D25,IF(N$19&gt;0,"0",0))</f>
        <v>0</v>
      </c>
      <c r="O10" s="322" t="str">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t="str">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f>IF(OR(ｶ.廃ﾌﾟﾗ類!D26&gt;0,ｶ.廃ﾌﾟﾗ類!D26&lt;0),ｶ.廃ﾌﾟﾗ類!D26,IF(L$19&gt;0,"0",0))</f>
        <v>0</v>
      </c>
      <c r="M11" s="325">
        <f>IF(OR(ｷ.紙くず!D26&gt;0,ｷ.紙くず!D26&lt;0),ｷ.紙くず!D26,IF(M$19&gt;0,"0",0))</f>
        <v>0</v>
      </c>
      <c r="N11" s="325">
        <f>IF(OR(ｸ.木くず!D26&gt;0,ｸ.木くず!D26&lt;0),ｸ.木くず!D26,IF(N$19&gt;0,"0",0))</f>
        <v>0</v>
      </c>
      <c r="O11" s="325" t="str">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t="str">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f>IF(OR(ｶ.廃ﾌﾟﾗ類!D27&gt;0,ｶ.廃ﾌﾟﾗ類!D27&lt;0),ｶ.廃ﾌﾟﾗ類!D27,IF(L$19&gt;0,"0",0))</f>
        <v>0</v>
      </c>
      <c r="M12" s="325">
        <f>IF(OR(ｷ.紙くず!D27&gt;0,ｷ.紙くず!D27&lt;0),ｷ.紙くず!D27,IF(M$19&gt;0,"0",0))</f>
        <v>0</v>
      </c>
      <c r="N12" s="325">
        <f>IF(OR(ｸ.木くず!D27&gt;0,ｸ.木くず!D27&lt;0),ｸ.木くず!D27,IF(N$19&gt;0,"0",0))</f>
        <v>0</v>
      </c>
      <c r="O12" s="325" t="str">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25" t="s">
        <v>323</v>
      </c>
      <c r="D13" s="726"/>
      <c r="E13" s="726"/>
      <c r="F13" s="727"/>
      <c r="G13" s="325" t="str">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f>IF(OR(ｶ.廃ﾌﾟﾗ類!D28&gt;0,ｶ.廃ﾌﾟﾗ類!D28&lt;0),ｶ.廃ﾌﾟﾗ類!D28,IF(L$19&gt;0,"0",0))</f>
        <v>0</v>
      </c>
      <c r="M13" s="325">
        <f>IF(OR(ｷ.紙くず!D28&gt;0,ｷ.紙くず!D28&lt;0),ｷ.紙くず!D28,IF(M$19&gt;0,"0",0))</f>
        <v>0</v>
      </c>
      <c r="N13" s="325">
        <f>IF(OR(ｸ.木くず!D28&gt;0,ｸ.木くず!D28&lt;0),ｸ.木くず!D28,IF(N$19&gt;0,"0",0))</f>
        <v>0</v>
      </c>
      <c r="O13" s="325" t="str">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t="str">
        <f>IF(OR(ｱ.燃え殻!D29&gt;0,ｱ.燃え殻!D29&lt;0),ｱ.燃え殻!D29,IF(G$19&gt;0,"0",0))</f>
        <v>0</v>
      </c>
      <c r="H14" s="325">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0</v>
      </c>
      <c r="M14" s="325">
        <f>IF(OR(ｷ.紙くず!D29&gt;0,ｷ.紙くず!D29&lt;0),ｷ.紙くず!D29,IF(M$19&gt;0,"0",0))</f>
        <v>0</v>
      </c>
      <c r="N14" s="325">
        <f>IF(OR(ｸ.木くず!D29&gt;0,ｸ.木くず!D29&lt;0),ｸ.木くず!D29,IF(N$19&gt;0,"0",0))</f>
        <v>0</v>
      </c>
      <c r="O14" s="325" t="str">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0</v>
      </c>
      <c r="U14" s="325">
        <f>IF(OR(ｿ.鉱さい!D29&gt;0,ｿ.鉱さい!D29&lt;0),ｿ.鉱さい!D29,IF(U$19&gt;0,"0",0))</f>
        <v>0</v>
      </c>
      <c r="V14" s="325" t="str">
        <f>IF(OR(ﾀ.がれき類!D29&gt;0,ﾀ.がれき類!D29&lt;0),ﾀ.がれき類!D29,IF(V$19&gt;0,"0",0))</f>
        <v>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t="str">
        <f>IF(OR(ﾄ.混合廃棄物その他!D29&gt;0,ﾄ.混合廃棄物その他!D29&lt;0),ﾄ.混合廃棄物その他!D29,IF(Z$19&gt;0,"0",0))</f>
        <v>0</v>
      </c>
      <c r="AA14" s="327" t="str">
        <f t="shared" si="0"/>
        <v>0</v>
      </c>
    </row>
    <row r="15" spans="2:27" ht="20.45" customHeight="1">
      <c r="B15" s="169" t="s">
        <v>244</v>
      </c>
      <c r="C15" s="724" t="s">
        <v>242</v>
      </c>
      <c r="D15" s="724"/>
      <c r="E15" s="724"/>
      <c r="F15" s="705"/>
      <c r="G15" s="325" t="str">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0</v>
      </c>
      <c r="M15" s="325">
        <f>IF(OR(ｷ.紙くず!D30&gt;0,ｷ.紙くず!D30&lt;0),ｷ.紙くず!D30,IF(M$19&gt;0,"0",0))</f>
        <v>0</v>
      </c>
      <c r="N15" s="325">
        <f>IF(OR(ｸ.木くず!D30&gt;0,ｸ.木くず!D30&lt;0),ｸ.木くず!D30,IF(N$19&gt;0,"0",0))</f>
        <v>0</v>
      </c>
      <c r="O15" s="325" t="str">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t="str">
        <f t="shared" si="0"/>
        <v>0</v>
      </c>
    </row>
    <row r="16" spans="2:27" ht="20.45" customHeight="1">
      <c r="B16" s="169" t="s">
        <v>245</v>
      </c>
      <c r="C16" s="724" t="s">
        <v>243</v>
      </c>
      <c r="D16" s="724"/>
      <c r="E16" s="724"/>
      <c r="F16" s="705"/>
      <c r="G16" s="325" t="str">
        <f>IF(OR(ｱ.燃え殻!D31&gt;0,ｱ.燃え殻!D31&lt;0),ｱ.燃え殻!D31,IF(G$19&gt;0,"0",0))</f>
        <v>0</v>
      </c>
      <c r="H16" s="325">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0</v>
      </c>
      <c r="M16" s="325">
        <f>IF(OR(ｷ.紙くず!D31&gt;0,ｷ.紙くず!D31&lt;0),ｷ.紙くず!D31,IF(M$19&gt;0,"0",0))</f>
        <v>0</v>
      </c>
      <c r="N16" s="325">
        <f>IF(OR(ｸ.木くず!D31&gt;0,ｸ.木くず!D31&lt;0),ｸ.木くず!D31,IF(N$19&gt;0,"0",0))</f>
        <v>0</v>
      </c>
      <c r="O16" s="325" t="str">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0</v>
      </c>
      <c r="U16" s="325">
        <f>IF(OR(ｿ.鉱さい!D31&gt;0,ｿ.鉱さい!D31&lt;0),ｿ.鉱さい!D31,IF(U$19&gt;0,"0",0))</f>
        <v>0</v>
      </c>
      <c r="V16" s="325" t="str">
        <f>IF(OR(ﾀ.がれき類!D31&gt;0,ﾀ.がれき類!D31&lt;0),ﾀ.がれき類!D31,IF(V$19&gt;0,"0",0))</f>
        <v>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t="str">
        <f>IF(OR(ﾄ.混合廃棄物その他!D31&gt;0,ﾄ.混合廃棄物その他!D31&lt;0),ﾄ.混合廃棄物その他!D31,IF(Z$19&gt;0,"0",0))</f>
        <v>0</v>
      </c>
      <c r="AA16" s="327" t="str">
        <f t="shared" si="0"/>
        <v>0</v>
      </c>
    </row>
    <row r="17" spans="2:27" ht="20.45" customHeight="1">
      <c r="B17" s="169"/>
      <c r="C17" s="724" t="s">
        <v>428</v>
      </c>
      <c r="D17" s="724"/>
      <c r="E17" s="724"/>
      <c r="F17" s="705"/>
      <c r="G17" s="325" t="str">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f>IF(OR(ｶ.廃ﾌﾟﾗ類!D32&gt;0,ｶ.廃ﾌﾟﾗ類!D32&lt;0),ｶ.廃ﾌﾟﾗ類!D32,IF(L$19&gt;0,"0",0))</f>
        <v>0</v>
      </c>
      <c r="M17" s="325">
        <f>IF(OR(ｷ.紙くず!D32&gt;0,ｷ.紙くず!D32&lt;0),ｷ.紙くず!D32,IF(M$19&gt;0,"0",0))</f>
        <v>0</v>
      </c>
      <c r="N17" s="325">
        <f>IF(OR(ｸ.木くず!D32&gt;0,ｸ.木くず!D32&lt;0),ｸ.木くず!D32,IF(N$19&gt;0,"0",0))</f>
        <v>0</v>
      </c>
      <c r="O17" s="325" t="str">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t="str">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f>IF(OR(ｶ.廃ﾌﾟﾗ類!D33&gt;0,ｶ.廃ﾌﾟﾗ類!D33&lt;0),ｶ.廃ﾌﾟﾗ類!D33,IF(L$19&gt;0,"0",0))</f>
        <v>0</v>
      </c>
      <c r="M18" s="328">
        <f>IF(OR(ｷ.紙くず!D33&gt;0,ｷ.紙くず!D33&lt;0),ｷ.紙くず!D33,IF(M$19&gt;0,"0",0))</f>
        <v>0</v>
      </c>
      <c r="N18" s="328">
        <f>IF(OR(ｸ.木くず!D33&gt;0,ｸ.木くず!D33&lt;0),ｸ.木くず!D33,IF(N$19&gt;0,"0",0))</f>
        <v>0</v>
      </c>
      <c r="O18" s="328" t="str">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14</v>
      </c>
      <c r="H19" s="331">
        <f t="shared" si="1"/>
        <v>0</v>
      </c>
      <c r="I19" s="331">
        <f t="shared" si="1"/>
        <v>0</v>
      </c>
      <c r="J19" s="331">
        <f t="shared" si="1"/>
        <v>0</v>
      </c>
      <c r="K19" s="331">
        <f t="shared" si="1"/>
        <v>0</v>
      </c>
      <c r="L19" s="331">
        <f t="shared" si="1"/>
        <v>0</v>
      </c>
      <c r="M19" s="331">
        <f t="shared" si="1"/>
        <v>0</v>
      </c>
      <c r="N19" s="331">
        <f t="shared" si="1"/>
        <v>0</v>
      </c>
      <c r="O19" s="331">
        <f t="shared" si="1"/>
        <v>3.8</v>
      </c>
      <c r="P19" s="331">
        <f t="shared" si="1"/>
        <v>0</v>
      </c>
      <c r="Q19" s="331">
        <f t="shared" si="1"/>
        <v>0</v>
      </c>
      <c r="R19" s="331">
        <f t="shared" si="1"/>
        <v>0</v>
      </c>
      <c r="S19" s="331">
        <f t="shared" si="1"/>
        <v>0</v>
      </c>
      <c r="T19" s="331">
        <f t="shared" si="1"/>
        <v>0</v>
      </c>
      <c r="U19" s="331">
        <f t="shared" si="1"/>
        <v>0</v>
      </c>
      <c r="V19" s="331">
        <f t="shared" si="1"/>
        <v>14.5</v>
      </c>
      <c r="W19" s="331">
        <f t="shared" si="1"/>
        <v>0</v>
      </c>
      <c r="X19" s="331">
        <f t="shared" si="1"/>
        <v>0</v>
      </c>
      <c r="Y19" s="331">
        <f t="shared" si="1"/>
        <v>0</v>
      </c>
      <c r="Z19" s="332">
        <f t="shared" si="1"/>
        <v>493.4</v>
      </c>
      <c r="AA19" s="333">
        <f t="shared" ref="AA19:AA25" si="2">SUM(G19:Z19)</f>
        <v>525.69999999999993</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14</v>
      </c>
      <c r="H41" s="367">
        <f t="shared" si="8"/>
        <v>0</v>
      </c>
      <c r="I41" s="367">
        <f t="shared" si="8"/>
        <v>0</v>
      </c>
      <c r="J41" s="367">
        <f t="shared" si="8"/>
        <v>0</v>
      </c>
      <c r="K41" s="367">
        <f t="shared" si="8"/>
        <v>0</v>
      </c>
      <c r="L41" s="367">
        <f t="shared" si="8"/>
        <v>0</v>
      </c>
      <c r="M41" s="367">
        <f t="shared" si="8"/>
        <v>0</v>
      </c>
      <c r="N41" s="367">
        <f t="shared" si="8"/>
        <v>0</v>
      </c>
      <c r="O41" s="367">
        <f t="shared" si="8"/>
        <v>3.8</v>
      </c>
      <c r="P41" s="367">
        <f t="shared" si="8"/>
        <v>0</v>
      </c>
      <c r="Q41" s="367">
        <f t="shared" si="8"/>
        <v>0</v>
      </c>
      <c r="R41" s="367">
        <f t="shared" si="8"/>
        <v>0</v>
      </c>
      <c r="S41" s="367">
        <f t="shared" si="8"/>
        <v>0</v>
      </c>
      <c r="T41" s="367">
        <f t="shared" si="8"/>
        <v>0</v>
      </c>
      <c r="U41" s="367">
        <f t="shared" si="8"/>
        <v>0</v>
      </c>
      <c r="V41" s="367">
        <f t="shared" si="8"/>
        <v>14.5</v>
      </c>
      <c r="W41" s="367">
        <f t="shared" si="8"/>
        <v>0</v>
      </c>
      <c r="X41" s="367">
        <f t="shared" si="8"/>
        <v>0</v>
      </c>
      <c r="Y41" s="367">
        <f t="shared" si="8"/>
        <v>0</v>
      </c>
      <c r="Z41" s="368">
        <f t="shared" si="8"/>
        <v>493.4</v>
      </c>
      <c r="AA41" s="369">
        <f t="shared" si="4"/>
        <v>525.69999999999993</v>
      </c>
    </row>
    <row r="42" spans="2:27" ht="20.45" customHeight="1">
      <c r="B42" s="167"/>
      <c r="C42" s="691"/>
      <c r="D42" s="207"/>
      <c r="E42" s="205" t="s">
        <v>262</v>
      </c>
      <c r="F42" s="383"/>
      <c r="G42" s="358">
        <f t="shared" ref="G42:Z42" si="9">SUM(G43:G45)</f>
        <v>14</v>
      </c>
      <c r="H42" s="358">
        <f t="shared" si="9"/>
        <v>0</v>
      </c>
      <c r="I42" s="358">
        <f t="shared" si="9"/>
        <v>0</v>
      </c>
      <c r="J42" s="358">
        <f t="shared" si="9"/>
        <v>0</v>
      </c>
      <c r="K42" s="358">
        <f t="shared" si="9"/>
        <v>0</v>
      </c>
      <c r="L42" s="358">
        <f t="shared" si="9"/>
        <v>0</v>
      </c>
      <c r="M42" s="358">
        <f t="shared" si="9"/>
        <v>0</v>
      </c>
      <c r="N42" s="358">
        <f t="shared" si="9"/>
        <v>0</v>
      </c>
      <c r="O42" s="358">
        <f t="shared" si="9"/>
        <v>3.8</v>
      </c>
      <c r="P42" s="358">
        <f t="shared" si="9"/>
        <v>0</v>
      </c>
      <c r="Q42" s="358">
        <f t="shared" si="9"/>
        <v>0</v>
      </c>
      <c r="R42" s="358">
        <f t="shared" si="9"/>
        <v>0</v>
      </c>
      <c r="S42" s="358">
        <f t="shared" si="9"/>
        <v>0</v>
      </c>
      <c r="T42" s="358">
        <f t="shared" si="9"/>
        <v>0</v>
      </c>
      <c r="U42" s="358">
        <f t="shared" si="9"/>
        <v>0</v>
      </c>
      <c r="V42" s="358">
        <f t="shared" si="9"/>
        <v>14.5</v>
      </c>
      <c r="W42" s="358">
        <f t="shared" si="9"/>
        <v>0</v>
      </c>
      <c r="X42" s="358">
        <f t="shared" si="9"/>
        <v>0</v>
      </c>
      <c r="Y42" s="358">
        <f t="shared" si="9"/>
        <v>0</v>
      </c>
      <c r="Z42" s="359">
        <f t="shared" si="9"/>
        <v>493.4</v>
      </c>
      <c r="AA42" s="360">
        <f t="shared" si="4"/>
        <v>525.69999999999993</v>
      </c>
    </row>
    <row r="43" spans="2:27" ht="20.45" customHeight="1">
      <c r="B43" s="167"/>
      <c r="C43" s="691"/>
      <c r="D43" s="208"/>
      <c r="E43" s="203"/>
      <c r="F43" s="201" t="s">
        <v>235</v>
      </c>
      <c r="G43" s="361">
        <f>+ｱ.燃え殻!$AA$28</f>
        <v>0</v>
      </c>
      <c r="H43" s="361">
        <f>+ｲ.汚泥!$AA$28</f>
        <v>0</v>
      </c>
      <c r="I43" s="361">
        <f>+ｳ.廃油!$AA$28</f>
        <v>0</v>
      </c>
      <c r="J43" s="361">
        <f>+ｴ.廃酸!$AA$28</f>
        <v>0</v>
      </c>
      <c r="K43" s="361">
        <f>+ｵ.廃ｱﾙｶﾘ!$AA$28</f>
        <v>0</v>
      </c>
      <c r="L43" s="361">
        <f>+ｶ.廃ﾌﾟﾗ類!$AA$28</f>
        <v>0</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v>
      </c>
      <c r="U43" s="361">
        <f>+ｿ.鉱さい!$AA$28</f>
        <v>0</v>
      </c>
      <c r="V43" s="361">
        <f>+ﾀ.がれき類!$AA$28</f>
        <v>0</v>
      </c>
      <c r="W43" s="361">
        <f>+ﾁ.動物のふん尿!$AA$28</f>
        <v>0</v>
      </c>
      <c r="X43" s="361">
        <f>+ﾂ.動物の死体!$AA$28</f>
        <v>0</v>
      </c>
      <c r="Y43" s="361">
        <f>+ﾃ.ばいじん!$AA$28</f>
        <v>0</v>
      </c>
      <c r="Z43" s="362">
        <f>+ﾄ.混合廃棄物その他!$AA$28</f>
        <v>0</v>
      </c>
      <c r="AA43" s="363">
        <f t="shared" si="4"/>
        <v>0</v>
      </c>
    </row>
    <row r="44" spans="2:27" ht="20.45" customHeight="1">
      <c r="B44" s="167"/>
      <c r="C44" s="691"/>
      <c r="D44" s="208"/>
      <c r="E44" s="203"/>
      <c r="F44" s="201" t="s">
        <v>261</v>
      </c>
      <c r="G44" s="361">
        <f>+ｱ.燃え殻!$AA$29</f>
        <v>14</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3.8</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14.5</v>
      </c>
      <c r="W44" s="361">
        <f>+ﾁ.動物のふん尿!$AA$29</f>
        <v>0</v>
      </c>
      <c r="X44" s="361">
        <f>+ﾂ.動物の死体!$AA$29</f>
        <v>0</v>
      </c>
      <c r="Y44" s="361">
        <f>+ﾃ.ばいじん!$AA$29</f>
        <v>0</v>
      </c>
      <c r="Z44" s="362">
        <f>+ﾄ.混合廃棄物その他!$AA$29</f>
        <v>493.4</v>
      </c>
      <c r="AA44" s="363">
        <f t="shared" si="4"/>
        <v>525.69999999999993</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14</v>
      </c>
      <c r="H47" s="370">
        <f>+ｲ.汚泥!$AL$27</f>
        <v>0</v>
      </c>
      <c r="I47" s="370">
        <f>+ｳ.廃油!$AL$27</f>
        <v>0</v>
      </c>
      <c r="J47" s="370">
        <f>+ｴ.廃酸!$AL$27</f>
        <v>0</v>
      </c>
      <c r="K47" s="370">
        <f>+ｵ.廃ｱﾙｶﾘ!$AL$27</f>
        <v>0</v>
      </c>
      <c r="L47" s="370">
        <f>+ｶ.廃ﾌﾟﾗ類!$AL$27</f>
        <v>0</v>
      </c>
      <c r="M47" s="370">
        <f>+ｷ.紙くず!$AL$27</f>
        <v>0</v>
      </c>
      <c r="N47" s="370">
        <f>+ｸ.木くず!$AL$27</f>
        <v>0</v>
      </c>
      <c r="O47" s="370">
        <f>+ｹ.繊維くず!$AL$27</f>
        <v>3.8</v>
      </c>
      <c r="P47" s="370">
        <f>+ｺ.動植物性残さ!$AL$27</f>
        <v>0</v>
      </c>
      <c r="Q47" s="370">
        <f>+ｻ.動物系固形不要物!$AL$27</f>
        <v>0</v>
      </c>
      <c r="R47" s="370">
        <f>+ｼ.ｺﾞﾑくず!$AL$27</f>
        <v>0</v>
      </c>
      <c r="S47" s="370">
        <f>+ｽ.金属くず!$AL$27</f>
        <v>0</v>
      </c>
      <c r="T47" s="370">
        <f>+ｾ.ｶﾞﾗｽ･ｺﾝｸﾘ･陶磁器くず!$AL$27</f>
        <v>0</v>
      </c>
      <c r="U47" s="370">
        <f>+ｿ.鉱さい!$AL$27</f>
        <v>0</v>
      </c>
      <c r="V47" s="370">
        <f>+ﾀ.がれき類!$AL$27</f>
        <v>14.5</v>
      </c>
      <c r="W47" s="370">
        <f>+ﾁ.動物のふん尿!$AL$27</f>
        <v>0</v>
      </c>
      <c r="X47" s="370">
        <f>+ﾂ.動物の死体!$AL$27</f>
        <v>0</v>
      </c>
      <c r="Y47" s="370">
        <f>+ﾃ.ばいじん!$AL$27</f>
        <v>0</v>
      </c>
      <c r="Z47" s="371">
        <f>+ﾄ.混合廃棄物その他!$AL$27</f>
        <v>493.4</v>
      </c>
      <c r="AA47" s="372">
        <f t="shared" si="4"/>
        <v>525.69999999999993</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00" t="s">
        <v>239</v>
      </c>
      <c r="F49" s="701"/>
      <c r="G49" s="422">
        <f>+ｱ.燃え殻!$AS$24</f>
        <v>0</v>
      </c>
      <c r="H49" s="422">
        <f>+ｲ.汚泥!$AS$24</f>
        <v>0</v>
      </c>
      <c r="I49" s="422">
        <f>+ｳ.廃油!$AS$24</f>
        <v>0</v>
      </c>
      <c r="J49" s="422">
        <f>+ｴ.廃酸!$AS$24</f>
        <v>0</v>
      </c>
      <c r="K49" s="422">
        <f>+ｵ.廃ｱﾙｶﾘ!$AS$24</f>
        <v>0</v>
      </c>
      <c r="L49" s="422">
        <f>+ｶ.廃ﾌﾟﾗ類!$AS$24</f>
        <v>0</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0</v>
      </c>
      <c r="U49" s="422">
        <f>+ｿ.鉱さい!$AS$24</f>
        <v>0</v>
      </c>
      <c r="V49" s="422">
        <f>+ﾀ.がれき類!$AS$24</f>
        <v>0</v>
      </c>
      <c r="W49" s="422">
        <f>+ﾁ.動物のふん尿!$AS$24</f>
        <v>0</v>
      </c>
      <c r="X49" s="422">
        <f>+ﾂ.動物の死体!$AS$24</f>
        <v>0</v>
      </c>
      <c r="Y49" s="422">
        <f>+ﾃ.ばいじん!$AS$24</f>
        <v>0</v>
      </c>
      <c r="Z49" s="423">
        <f>+ﾄ.混合廃棄物その他!$AS$24</f>
        <v>0</v>
      </c>
      <c r="AA49" s="424">
        <f t="shared" si="4"/>
        <v>0</v>
      </c>
    </row>
    <row r="50" spans="2:27" ht="20.45" customHeight="1">
      <c r="B50" s="167"/>
      <c r="C50" s="173"/>
      <c r="D50" s="410"/>
      <c r="E50" s="702" t="s">
        <v>449</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20.100000000000001"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14</v>
      </c>
      <c r="H63" s="406">
        <f t="shared" ref="H63:Z63" si="10">IF(H9="0",+H19+H20,+H9+H19+H20)</f>
        <v>0</v>
      </c>
      <c r="I63" s="406">
        <f t="shared" si="10"/>
        <v>0</v>
      </c>
      <c r="J63" s="406">
        <f t="shared" si="10"/>
        <v>0</v>
      </c>
      <c r="K63" s="406">
        <f t="shared" si="10"/>
        <v>0</v>
      </c>
      <c r="L63" s="406">
        <f t="shared" si="10"/>
        <v>5.2</v>
      </c>
      <c r="M63" s="406">
        <f t="shared" si="10"/>
        <v>16</v>
      </c>
      <c r="N63" s="406">
        <f t="shared" si="10"/>
        <v>40.799999999999997</v>
      </c>
      <c r="O63" s="406">
        <f t="shared" si="10"/>
        <v>6.6</v>
      </c>
      <c r="P63" s="406">
        <f t="shared" si="10"/>
        <v>0</v>
      </c>
      <c r="Q63" s="406">
        <f t="shared" si="10"/>
        <v>0</v>
      </c>
      <c r="R63" s="406">
        <f t="shared" si="10"/>
        <v>0</v>
      </c>
      <c r="S63" s="406">
        <f t="shared" si="10"/>
        <v>99</v>
      </c>
      <c r="T63" s="406">
        <f t="shared" si="10"/>
        <v>85.6</v>
      </c>
      <c r="U63" s="406">
        <f t="shared" si="10"/>
        <v>0</v>
      </c>
      <c r="V63" s="406">
        <f t="shared" si="10"/>
        <v>84.2</v>
      </c>
      <c r="W63" s="406">
        <f t="shared" si="10"/>
        <v>0</v>
      </c>
      <c r="X63" s="406">
        <f t="shared" si="10"/>
        <v>0</v>
      </c>
      <c r="Y63" s="406">
        <f t="shared" si="10"/>
        <v>0</v>
      </c>
      <c r="Z63" s="406">
        <f t="shared" si="10"/>
        <v>1016.4</v>
      </c>
      <c r="AA63" s="407">
        <f>+AA9+AA19+AA20</f>
        <v>1367.8</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6384" width="9" style="21"/>
  </cols>
  <sheetData>
    <row r="1" spans="1:16" ht="16.350000000000001" customHeight="1">
      <c r="C1" s="74" t="s">
        <v>272</v>
      </c>
    </row>
    <row r="2" spans="1:16" ht="16.350000000000001" customHeight="1">
      <c r="C2" s="74"/>
    </row>
    <row r="3" spans="1:16" ht="14.1"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35" customHeight="1">
      <c r="C10" s="78"/>
      <c r="O10" s="79"/>
    </row>
    <row r="11" spans="1:16" ht="13.5">
      <c r="C11" s="78"/>
      <c r="L11" s="754" t="str">
        <f>+表紙!L34</f>
        <v>令和７年６月３０日</v>
      </c>
      <c r="M11" s="755"/>
      <c r="N11" s="755"/>
      <c r="O11" s="756"/>
    </row>
    <row r="12" spans="1:16" ht="13.35" customHeight="1">
      <c r="C12" s="78"/>
      <c r="O12" s="80"/>
    </row>
    <row r="13" spans="1:16" ht="13.5">
      <c r="C13" s="757" t="str">
        <f>+表紙!C36</f>
        <v>横浜市長</v>
      </c>
      <c r="D13" s="758"/>
      <c r="E13" s="758"/>
      <c r="F13" s="758"/>
      <c r="G13" s="88" t="s">
        <v>5</v>
      </c>
      <c r="O13" s="79"/>
    </row>
    <row r="14" spans="1:16" ht="8.25" customHeight="1">
      <c r="C14" s="78"/>
      <c r="O14" s="79"/>
    </row>
    <row r="15" spans="1:16" ht="13.35" customHeight="1">
      <c r="A15" s="22">
        <v>3</v>
      </c>
      <c r="C15" s="78"/>
      <c r="H15" s="221" t="s">
        <v>270</v>
      </c>
      <c r="I15" s="221"/>
      <c r="O15" s="79"/>
    </row>
    <row r="16" spans="1:16" ht="26.25" customHeight="1">
      <c r="C16" s="78"/>
      <c r="H16" s="23" t="s">
        <v>6</v>
      </c>
      <c r="I16" s="23"/>
      <c r="J16" s="746" t="str">
        <f>+表紙!J39</f>
        <v>大阪府豊中市新千里西町1-1-4</v>
      </c>
      <c r="K16" s="746"/>
      <c r="L16" s="747"/>
      <c r="M16" s="747"/>
      <c r="N16" s="747"/>
      <c r="O16" s="748"/>
    </row>
    <row r="17" spans="1:15" ht="26.25" customHeight="1">
      <c r="C17" s="78"/>
      <c r="H17" s="23" t="s">
        <v>7</v>
      </c>
      <c r="I17" s="23"/>
      <c r="J17" s="746" t="str">
        <f>+表紙!J40</f>
        <v>パナソニックリフォーム株式会社
代表取締役社長　栄　克浩　　　　　　　　　　　　　　　　　</v>
      </c>
      <c r="K17" s="746"/>
      <c r="L17" s="747"/>
      <c r="M17" s="747"/>
      <c r="N17" s="747"/>
      <c r="O17" s="748"/>
    </row>
    <row r="18" spans="1:15">
      <c r="C18" s="78"/>
      <c r="J18" s="21" t="s">
        <v>8</v>
      </c>
      <c r="O18" s="79"/>
    </row>
    <row r="19" spans="1:15">
      <c r="C19" s="78"/>
      <c r="J19" s="24" t="s">
        <v>9</v>
      </c>
      <c r="K19" s="24"/>
      <c r="L19" s="759" t="str">
        <f>IF(+表紙!L42="","",+表紙!L42)</f>
        <v>０６－６８３４－５００１</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パナソニックリフォーム株式会社　神奈川支社</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0</v>
      </c>
      <c r="N25" s="783"/>
      <c r="O25" s="784"/>
    </row>
    <row r="26" spans="1:15" ht="18" customHeight="1">
      <c r="C26" s="493" t="s">
        <v>11</v>
      </c>
      <c r="D26" s="494"/>
      <c r="E26" s="495"/>
      <c r="F26" s="769" t="str">
        <f>+表紙!F49</f>
        <v>神奈川県横浜市神奈川区金港町3-1(コンカード横浜16階)</v>
      </c>
      <c r="G26" s="770"/>
      <c r="H26" s="770"/>
      <c r="I26" s="770"/>
      <c r="J26" s="770"/>
      <c r="K26" s="770"/>
      <c r="L26" s="126" t="s">
        <v>172</v>
      </c>
      <c r="M26" s="222"/>
      <c r="N26" s="773" t="str">
        <f>IF(+表紙!N49="","",+表紙!N49)</f>
        <v>045-441-8755</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リフォーム</v>
      </c>
      <c r="M29" s="785"/>
      <c r="N29" s="744"/>
      <c r="O29" s="745"/>
    </row>
    <row r="30" spans="1:15" ht="22.5" customHeight="1">
      <c r="C30" s="295"/>
      <c r="D30" s="306" t="s">
        <v>19</v>
      </c>
      <c r="E30" s="307" t="s">
        <v>365</v>
      </c>
      <c r="F30" s="735" t="s">
        <v>366</v>
      </c>
      <c r="G30" s="444"/>
      <c r="H30" s="736"/>
      <c r="I30" s="735" t="s">
        <v>367</v>
      </c>
      <c r="J30" s="447"/>
      <c r="K30" s="457"/>
      <c r="L30" s="738">
        <f>+表紙!L53</f>
        <v>3590</v>
      </c>
      <c r="M30" s="739"/>
      <c r="N30" s="308" t="s">
        <v>368</v>
      </c>
      <c r="O30" s="309"/>
    </row>
    <row r="31" spans="1:15" ht="22.5" customHeight="1">
      <c r="C31" s="295"/>
      <c r="D31" s="294"/>
      <c r="E31" s="310"/>
      <c r="F31" s="735" t="s">
        <v>369</v>
      </c>
      <c r="G31" s="444"/>
      <c r="H31" s="736"/>
      <c r="I31" s="737" t="s">
        <v>370</v>
      </c>
      <c r="J31" s="447"/>
      <c r="K31" s="447"/>
      <c r="L31" s="738">
        <f>+表紙!L54</f>
        <v>0</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t="str">
        <f>+表紙!F59</f>
        <v>82人</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842.1</v>
      </c>
      <c r="I40" s="240" t="s">
        <v>4</v>
      </c>
      <c r="J40" s="473" t="s">
        <v>324</v>
      </c>
      <c r="K40" s="474"/>
      <c r="L40" s="475"/>
      <c r="M40" s="786" t="str">
        <f>+表紙!M63</f>
        <v>0</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t="str">
        <f>+表紙!M64</f>
        <v>0</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t="str">
        <f>+表紙!M65</f>
        <v>0</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2.1"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35" customHeight="1">
      <c r="A54" s="21"/>
      <c r="B54" s="21"/>
      <c r="C54" s="181">
        <v>3</v>
      </c>
      <c r="D54" s="460" t="s">
        <v>443</v>
      </c>
      <c r="E54" s="460"/>
      <c r="F54" s="460"/>
      <c r="G54" s="460"/>
      <c r="H54" s="460"/>
      <c r="I54" s="460"/>
      <c r="J54" s="460"/>
      <c r="K54" s="460"/>
      <c r="L54" s="460"/>
      <c r="M54" s="460"/>
      <c r="N54" s="460"/>
      <c r="O54" s="461"/>
    </row>
    <row r="55" spans="1:15" ht="28.3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3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35" customHeight="1">
      <c r="A68" s="21"/>
      <c r="B68" s="21"/>
      <c r="C68" s="181"/>
      <c r="D68" s="182" t="s">
        <v>310</v>
      </c>
      <c r="E68" s="460" t="s">
        <v>408</v>
      </c>
      <c r="F68" s="460"/>
      <c r="G68" s="460"/>
      <c r="H68" s="460"/>
      <c r="I68" s="460"/>
      <c r="J68" s="460"/>
      <c r="K68" s="460"/>
      <c r="L68" s="460"/>
      <c r="M68" s="460"/>
      <c r="N68" s="460"/>
      <c r="O68" s="461"/>
    </row>
    <row r="69" spans="1:15" ht="28.35" customHeight="1">
      <c r="A69" s="21"/>
      <c r="B69" s="21"/>
      <c r="C69" s="181"/>
      <c r="D69" s="182" t="s">
        <v>311</v>
      </c>
      <c r="E69" s="460" t="s">
        <v>316</v>
      </c>
      <c r="F69" s="460"/>
      <c r="G69" s="460"/>
      <c r="H69" s="460"/>
      <c r="I69" s="460"/>
      <c r="J69" s="460"/>
      <c r="K69" s="460"/>
      <c r="L69" s="460"/>
      <c r="M69" s="460"/>
      <c r="N69" s="460"/>
      <c r="O69" s="461"/>
    </row>
    <row r="70" spans="1:15" ht="28.3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23" zoomScaleNormal="100" workbookViewId="0">
      <selection activeCell="AA28" sqref="AA28:AE28"/>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パナソニックリフォーム株式会社　神奈川支社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topLeftCell="A22"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パナソニックリフォーム株式会社　神奈川支社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パナソニックリフォーム株式会社　神奈川支社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パナソニックリフォーム株式会社　神奈川支社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M17" zoomScaleNormal="100" workbookViewId="0">
      <selection activeCell="D25" sqref="D25:F25"/>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パナソニックリフォーム株式会社　神奈川支社</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3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c r="AV20" s="438" t="s">
        <v>198</v>
      </c>
      <c r="AW20" s="662"/>
      <c r="AX20" s="662"/>
    </row>
    <row r="21" spans="2:51"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5.2</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0</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51"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t="str">
        <f>IF(SUM(F12,F15)&gt;0,SUM(P12,P21,AH9,AS24,AS27,AS31)/SUM(F12,F15)*100,"")</f>
        <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t="str">
        <f>IF(SUM(F12,F15)&gt;0,SUM(P21,AS27,AS31,AU9,AU20)/SUM(F12,F15)*100,"")</f>
        <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topLeftCell="A15" zoomScaleNormal="100" workbookViewId="0">
      <selection activeCell="D25" sqref="D25:F25"/>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パナソニックリフォーム株式会社　神奈川支社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3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16</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topLeftCell="A14" zoomScaleNormal="100" workbookViewId="0">
      <selection activeCell="D25" sqref="D25:F25"/>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パナソニックリフォーム株式会社　神奈川支社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3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40.799999999999997</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2025-06-27T08:17:46Z</dcterms:created>
  <dcterms:modified xsi:type="dcterms:W3CDTF">2025-06-27T08:17:46Z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