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A16DFF09-9022-401C-B627-7FEBB75E136F}"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1"/>
  <c r="S60" i="94" s="1"/>
  <c r="AL31" i="89"/>
  <c r="Q60" i="94" s="1"/>
  <c r="AL31" i="88"/>
  <c r="P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Y18" i="91"/>
  <c r="P16" i="91" s="1"/>
  <c r="X58" i="94" s="1"/>
  <c r="H31" i="74" l="1"/>
  <c r="H49" i="94"/>
  <c r="H31" i="77"/>
  <c r="K49" i="94"/>
  <c r="W49" i="94"/>
  <c r="AL27" i="91"/>
  <c r="X47" i="94" s="1"/>
  <c r="H31" i="76"/>
  <c r="J49" i="94"/>
  <c r="N49" i="94"/>
  <c r="M49" i="94"/>
  <c r="H36" i="78"/>
  <c r="H37" i="78"/>
  <c r="H24" i="78"/>
  <c r="H31" i="2"/>
  <c r="Q36" i="94"/>
  <c r="G36" i="94"/>
  <c r="G35" i="94" s="1"/>
  <c r="H31" i="88"/>
  <c r="AL27" i="80"/>
  <c r="AL31" i="80" s="1"/>
  <c r="V60" i="94" s="1"/>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AL27" i="85"/>
  <c r="N41" i="94"/>
  <c r="N19"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84"/>
  <c r="AL31" i="84"/>
  <c r="T60" i="94" s="1"/>
  <c r="P16" i="75"/>
  <c r="I58" i="94" s="1"/>
  <c r="R47" i="94"/>
  <c r="AL31" i="79"/>
  <c r="R60" i="94" s="1"/>
  <c r="H29" i="79"/>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<sst xmlns="http://schemas.openxmlformats.org/spreadsheetml/2006/main" count="3304" uniqueCount="473">
  <si>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</si>
  <si>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</si>
  <si>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</si>
  <si>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</si>
  <si>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</si>
  <si>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</si>
  <si>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</si>
  <si>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</si>
  <si>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</si>
  <si>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</si>
  <si>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</si>
  <si>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</si>
  <si>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</si>
  <si>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</si>
  <si>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</si>
  <si>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</si>
  <si>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</si>
  <si>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</si>
  <si>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</si>
  <si>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</si>
  <si>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</si>
  <si>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</si>
  <si>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</si>
  <si>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</si>
  <si>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</si>
  <si>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</si>
  <si>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</si>
  <si>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</si>
  <si>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</si>
  <si>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</si>
  <si>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</si>
  <si>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</si>
  <si>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</si>
  <si>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</si>
  <si>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</si>
  <si>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</si>
  <si>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</si>
  <si>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</si>
  <si>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</si>
  <si>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</si>
  <si>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</si>
  <si>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</si>
  <si>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</si>
  <si>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</si>
  <si>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</si>
  <si>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</si>
  <si>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</si>
  <si>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</si>
  <si>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</si>
  <si>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</si>
  <si>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</si>
  <si>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</si>
  <si>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</si>
  <si>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</si>
  <si>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</si>
  <si>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</si>
  <si>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</si>
  <si>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</si>
  <si>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</si>
  <si>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</si>
  <si>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</si>
  <si>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</si>
  <si>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</si>
  <si>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</si>
  <si>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</si>
  <si>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</si>
  <si>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</si>
  <si>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</si>
  <si>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</si>
  <si>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</si>
  <si>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</si>
  <si>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</si>
  <si>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</si>
  <si>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</si>
  <si>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</si>
  <si>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</si>
  <si>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</si>
  <si>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</si>
  <si>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</si>
  <si>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</si>
  <si>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</si>
  <si>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</si>
  <si>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</si>
  <si>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</si>
  <si>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</si>
  <si>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</si>
  <si>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</si>
  <si>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</si>
  <si>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</si>
  <si>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</si>
  <si>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</si>
  <si>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</si>
  <si>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</si>
  <si>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</si>
  <si>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</si>
  <si>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</si>
  <si>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</si>
  <si>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</si>
  <si>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</si>
  <si>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</si>
  <si>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</si>
  <si>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</si>
  <si>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</si>
  <si>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</si>
  <si>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</si>
  <si>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</si>
  <si>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</si>
  <si>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</si>
  <si>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</si>
  <si>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</si>
  <si>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</si>
  <si>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</si>
  <si>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</si>
  <si>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</si>
  <si>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</si>
  <si>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</si>
  <si>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</si>
  <si>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</si>
  <si>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</si>
  <si>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</si>
  <si>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</si>
  <si>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</si>
  <si>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</si>
  <si>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</si>
  <si>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</si>
  <si>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</si>
  <si>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</si>
  <si>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</si>
  <si>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</si>
  <si>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</si>
  <si>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</si>
  <si>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</si>
  <si>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</si>
  <si>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</si>
  <si>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</si>
  <si>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</si>
  <si>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</si>
  <si>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</si>
  <si>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</si>
  <si>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</si>
  <si>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</si>
  <si>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</si>
  <si>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</si>
  <si>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</si>
  <si>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</si>
  <si>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</si>
  <si>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</si>
  <si>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</si>
  <si>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</si>
  <si>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</si>
  <si>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</si>
  <si>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</si>
  <si>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</si>
  <si>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</si>
  <si>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</si>
  <si>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</si>
  <si>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</si>
  <si>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</si>
  <si>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</si>
  <si>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</si>
  <si>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</si>
  <si>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</si>
  <si>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</si>
  <si>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</si>
  <si>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</si>
  <si>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</si>
  <si>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</si>
  <si>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</si>
  <si>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</si>
  <si>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</si>
  <si>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</si>
  <si>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</si>
  <si>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</si>
  <si>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</si>
  <si>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</si>
  <si>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</si>
  <si>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</si>
  <si>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</si>
  <si>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</si>
  <si>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</si>
  <si>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</si>
  <si>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</si>
  <si>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</si>
  <si>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</si>
  <si>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</si>
  <si>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</si>
  <si>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</si>
  <si>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</si>
  <si>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</si>
  <si>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</si>
  <si>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</si>
  <si>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</si>
  <si>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</si>
  <si>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</si>
  <si>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</si>
  <si>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</si>
  <si>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</si>
  <si>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</si>
  <si>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</si>
  <si>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</si>
  <si>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</si>
  <si>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</si>
  <si>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</si>
  <si>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</si>
  <si>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</si>
  <si>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</si>
  <si>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</si>
  <si>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</si>
  <si>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</si>
  <si>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</si>
  <si>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</si>
  <si>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</si>
  <si>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</si>
  <si>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</si>
  <si>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</si>
  <si>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</si>
  <si>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</si>
  <si>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</si>
  <si>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</si>
  <si>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</si>
  <si>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</si>
  <si>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</si>
  <si>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</si>
  <si>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</si>
  <si>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</si>
  <si>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</si>
  <si>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</si>
  <si>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</si>
  <si>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</si>
  <si>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</si>
  <si>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</si>
  <si>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</si>
  <si>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</si>
  <si>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</si>
  <si>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</si>
  <si>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</si>
  <si>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</si>
  <si>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</si>
  <si>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</si>
  <si>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</si>
  <si>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</si>
  <si>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</si>
  <si>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</si>
  <si>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</si>
  <si>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</si>
  <si>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</si>
  <si>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</si>
  <si>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</si>
  <si>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</si>
  <si>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</si>
  <si>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</si>
  <si>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</si>
  <si>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</si>
  <si>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</si>
  <si>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</si>
  <si>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</si>
  <si>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</si>
  <si>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</si>
  <si>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</si>
  <si>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</si>
  <si>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</si>
  <si>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</si>
  <si>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</si>
  <si>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</si>
  <si>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</si>
  <si>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</si>
  <si>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</si>
  <si>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</si>
  <si>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</si>
  <si>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</si>
  <si>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</si>
  <si>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</si>
  <si>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</si>
  <si>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</si>
  <si>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</si>
  <si>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</si>
  <si>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</si>
  <si>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</si>
  <si>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</si>
  <si>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</si>
  <si>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</si>
  <si>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</si>
  <si>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</si>
  <si>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</si>
  <si>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</si>
  <si>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</si>
  <si>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</si>
  <si>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</si>
  <si>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</si>
  <si>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</si>
  <si>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</si>
  <si>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</si>
  <si>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</si>
  <si>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</si>
  <si>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</si>
  <si>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</si>
  <si>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</si>
  <si>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</si>
  <si>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</si>
  <si>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</si>
  <si>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</si>
  <si>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</si>
  <si>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</si>
  <si>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</si>
  <si>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</si>
  <si>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</si>
  <si>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</si>
  <si>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</si>
  <si>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</si>
  <si>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</si>
  <si>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</si>
  <si>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</si>
  <si>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</si>
  <si>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</si>
  <si>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</si>
  <si>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</si>
  <si>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</si>
  <si>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</si>
  <si>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</si>
  <si>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</si>
  <si>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</si>
  <si>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</si>
  <si>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</si>
  <si>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</si>
  <si>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</si>
  <si>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</si>
  <si>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</si>
  <si>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</si>
  <si>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</si>
  <si>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</si>
  <si>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</si>
  <si>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</si>
  <si>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</si>
  <si>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</si>
  <si>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</si>
  <si>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</si>
  <si>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</si>
  <si>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</si>
  <si>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</si>
  <si>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</si>
  <si>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</si>
  <si>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</si>
  <si>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</si>
  <si>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</si>
  <si>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</si>
  <si>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</si>
  <si>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</si>
  <si>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</si>
  <si>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</si>
  <si>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</si>
  <si>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</si>
  <si>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</si>
  <si>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</si>
  <si>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</si>
  <si>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</si>
  <si>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</si>
  <si>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</si>
  <si>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</si>
  <si>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</si>
  <si>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</si>
  <si>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</si>
  <si>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</si>
  <si>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</si>
  <si>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</si>
  <si>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</si>
  <si>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</si>
  <si>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</si>
  <si>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</si>
  <si>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</si>
  <si>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</si>
  <si>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</si>
  <si>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</si>
  <si>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</si>
  <si>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</si>
  <si>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</si>
  <si>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</si>
  <si>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</si>
  <si>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</si>
  <si>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</si>
  <si>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</si>
  <si>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</si>
  <si>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</si>
  <si>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</si>
  <si>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</si>
  <si>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</si>
  <si>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</si>
  <si>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</si>
  <si>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</si>
  <si>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</si>
  <si>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</si>
  <si>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</si>
  <si>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</si>
  <si>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</si>
  <si>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</si>
  <si>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</si>
  <si>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</si>
  <si>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</si>
  <si>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</si>
  <si>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</si>
  <si>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</si>
  <si>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</si>
  <si>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</si>
  <si>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</si>
  <si>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</si>
  <si>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</si>
  <si>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</si>
  <si>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</si>
  <si>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</si>
  <si>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</si>
  <si>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</si>
  <si>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</si>
  <si>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</si>
  <si>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</si>
  <si>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</si>
  <si>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</si>
  <si>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</si>
  <si>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</si>
  <si>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</si>
  <si>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</si>
  <si>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</si>
  <si>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</si>
  <si>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</si>
  <si>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</si>
  <si>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</si>
  <si>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</si>
  <si>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</si>
  <si>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</si>
  <si>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</si>
  <si>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</si>
  <si>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</si>
  <si>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</si>
  <si>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</si>
  <si>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</si>
  <si>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</si>
  <si>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</si>
  <si>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</si>
  <si>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</si>
  <si>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</si>
  <si>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</si>
  <si>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</si>
  <si>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</si>
  <si>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</si>
  <si>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</si>
  <si>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</si>
  <si>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</si>
  <si>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</si>
  <si>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</si>
  <si>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</si>
  <si>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</si>
  <si>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</si>
  <si>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</si>
  <si>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</si>
  <si>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</si>
  <si>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</si>
  <si>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</si>
  <si>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</si>
  <si>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</si>
  <si>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</si>
  <si>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</si>
  <si>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</si>
  <si>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</si>
  <si>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</si>
  <si>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</si>
  <si>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年    月    日</t>
    <phoneticPr fontId="3"/>
  </si>
  <si>
    <t>横浜市保土ヶ谷区上菅田町1648番地</t>
  </si>
  <si>
    <t>株式会社袋内興業　代表取締役　小野 博</t>
  </si>
  <si>
    <t>株式会社袋内興業</t>
  </si>
  <si>
    <t>神奈川県横浜市保土ヶ谷区上菅田町1648</t>
  </si>
  <si>
    <t>045-383-0234</t>
  </si>
  <si>
    <t>横浜市長</t>
  </si>
  <si>
    <t>総合工事業</t>
  </si>
  <si>
    <t>○</t>
  </si>
  <si>
    <t>045-383-0692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</si>
</sst>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0" zoomScaleNormal="100" zoomScaleSheetLayoutView="100" workbookViewId="0">
      <selection activeCell="N51" sqref="N51"/>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463</v>
      </c>
      <c r="M34" s="509"/>
      <c r="N34" s="509"/>
      <c r="O34" s="510"/>
      <c r="Q34" s="20"/>
      <c r="R34" s="20"/>
      <c r="S34" s="20"/>
    </row>
    <row r="35" spans="1:19" ht="11.25" customHeight="1">
      <c r="C35" s="78"/>
      <c r="O35" s="80"/>
      <c r="Q35" s="20"/>
      <c r="R35" s="20"/>
      <c r="S35" s="20"/>
    </row>
    <row r="36" spans="1:19" ht="13.5">
      <c r="C36" s="540" t="s">
        <v>469</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468</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2887</v>
      </c>
      <c r="N48" s="515"/>
      <c r="O48" s="516"/>
    </row>
    <row r="49" spans="3:21" ht="18" customHeight="1">
      <c r="C49" s="493" t="s">
        <v>11</v>
      </c>
      <c r="D49" s="494"/>
      <c r="E49" s="495"/>
      <c r="F49" s="548" t="s">
        <v>467</v>
      </c>
      <c r="G49" s="549"/>
      <c r="H49" s="549"/>
      <c r="I49" s="549"/>
      <c r="J49" s="549"/>
      <c r="K49" s="549"/>
      <c r="L49" s="126" t="s">
        <v>172</v>
      </c>
      <c r="M49" s="386"/>
      <c r="N49" s="517" t="s">
        <v>472</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470</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70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8341</v>
      </c>
      <c r="I63" s="240" t="s">
        <v>4</v>
      </c>
      <c r="J63" s="473" t="s">
        <v>324</v>
      </c>
      <c r="K63" s="474"/>
      <c r="L63" s="475"/>
      <c r="M63" s="468">
        <f>+別紙!AA14</f>
        <v>8341</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2760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11</v>
      </c>
      <c r="E24" s="629"/>
      <c r="F24" s="629"/>
      <c r="G24" s="194" t="s">
        <v>198</v>
      </c>
      <c r="H24" s="607">
        <f>+F12</f>
        <v>7.6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7.6</v>
      </c>
      <c r="Q27" s="612"/>
      <c r="R27" s="612"/>
      <c r="S27" s="612"/>
      <c r="T27" s="44" t="s">
        <v>38</v>
      </c>
      <c r="U27" s="64"/>
      <c r="V27" s="64"/>
      <c r="Y27" s="62" t="s">
        <v>39</v>
      </c>
      <c r="Z27" s="65"/>
      <c r="AH27" s="53"/>
      <c r="AI27" s="53"/>
      <c r="AJ27" s="53"/>
      <c r="AK27" s="53"/>
      <c r="AL27" s="575">
        <f>+AH18+P27</f>
        <v>7.6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11</v>
      </c>
      <c r="E29" s="629"/>
      <c r="F29" s="629"/>
      <c r="G29" s="194" t="s">
        <v>198</v>
      </c>
      <c r="H29" s="607">
        <f>+AL27</f>
        <v>7.6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9</v>
      </c>
      <c r="E30" s="629"/>
      <c r="F30" s="629"/>
      <c r="G30" s="194" t="s">
        <v>198</v>
      </c>
      <c r="H30" s="607">
        <f>+AL30</f>
        <v>6.7</v>
      </c>
      <c r="I30" s="608"/>
      <c r="J30" s="194" t="s">
        <v>198</v>
      </c>
      <c r="M30" s="581"/>
      <c r="P30" s="56"/>
      <c r="R30" s="611">
        <f>+ROUND(AA28,1)+ROUND(AA29,1)+ROUND(AA30,1)</f>
        <v>7.6</v>
      </c>
      <c r="S30" s="612"/>
      <c r="T30" s="612"/>
      <c r="U30" s="612"/>
      <c r="V30" s="44" t="s">
        <v>16</v>
      </c>
      <c r="Y30" s="613" t="s">
        <v>186</v>
      </c>
      <c r="Z30" s="614"/>
      <c r="AA30" s="569"/>
      <c r="AB30" s="570"/>
      <c r="AC30" s="570"/>
      <c r="AD30" s="570"/>
      <c r="AE30" s="570"/>
      <c r="AF30" s="44" t="s">
        <v>13</v>
      </c>
      <c r="AL30" s="561">
        <v>6.7</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7.6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5.3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5.3</v>
      </c>
      <c r="Q27" s="612"/>
      <c r="R27" s="612"/>
      <c r="S27" s="612"/>
      <c r="T27" s="44" t="s">
        <v>38</v>
      </c>
      <c r="U27" s="64"/>
      <c r="V27" s="64"/>
      <c r="Y27" s="62" t="s">
        <v>39</v>
      </c>
      <c r="Z27" s="65"/>
      <c r="AH27" s="53"/>
      <c r="AI27" s="53"/>
      <c r="AJ27" s="53"/>
      <c r="AK27" s="53"/>
      <c r="AL27" s="575">
        <f>+AH18+P27</f>
        <v>5.3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5.3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5.3</v>
      </c>
      <c r="I30" s="608"/>
      <c r="J30" s="194" t="s">
        <v>198</v>
      </c>
      <c r="M30" s="581"/>
      <c r="P30" s="56"/>
      <c r="R30" s="611">
        <f>+ROUND(AA28,1)+ROUND(AA29,1)+ROUND(AA30,1)</f>
        <v>5.3</v>
      </c>
      <c r="S30" s="612"/>
      <c r="T30" s="612"/>
      <c r="U30" s="612"/>
      <c r="V30" s="44" t="s">
        <v>16</v>
      </c>
      <c r="Y30" s="613" t="s">
        <v>186</v>
      </c>
      <c r="Z30" s="614"/>
      <c r="AA30" s="569"/>
      <c r="AB30" s="570"/>
      <c r="AC30" s="570"/>
      <c r="AD30" s="570"/>
      <c r="AE30" s="570"/>
      <c r="AF30" s="44" t="s">
        <v>13</v>
      </c>
      <c r="AL30" s="561">
        <v>5.3</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5.3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29.2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50</v>
      </c>
      <c r="E24" s="629"/>
      <c r="F24" s="629"/>
      <c r="G24" s="194" t="s">
        <v>198</v>
      </c>
      <c r="H24" s="607">
        <f>+F12</f>
        <v>29.2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29.2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29.2</v>
      </c>
      <c r="Q27" s="612"/>
      <c r="R27" s="612"/>
      <c r="S27" s="612"/>
      <c r="T27" s="44" t="s">
        <v>38</v>
      </c>
      <c r="U27" s="64"/>
      <c r="V27" s="64"/>
      <c r="Y27" s="62" t="s">
        <v>39</v>
      </c>
      <c r="Z27" s="65"/>
      <c r="AH27" s="53"/>
      <c r="AI27" s="53"/>
      <c r="AJ27" s="53"/>
      <c r="AK27" s="53"/>
      <c r="AL27" s="575">
        <f>+AH18+P27</f>
        <v>29.2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29.2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50</v>
      </c>
      <c r="E29" s="629"/>
      <c r="F29" s="629"/>
      <c r="G29" s="194" t="s">
        <v>198</v>
      </c>
      <c r="H29" s="607">
        <f>+AL27</f>
        <v>29.2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29.2</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29.2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230</v>
      </c>
      <c r="E24" s="629"/>
      <c r="F24" s="629"/>
      <c r="G24" s="194" t="s">
        <v>198</v>
      </c>
      <c r="H24" s="607">
        <f>+F12</f>
        <v>265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265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265</v>
      </c>
      <c r="Q27" s="612"/>
      <c r="R27" s="612"/>
      <c r="S27" s="612"/>
      <c r="T27" s="44" t="s">
        <v>38</v>
      </c>
      <c r="U27" s="64"/>
      <c r="V27" s="64"/>
      <c r="Y27" s="62" t="s">
        <v>39</v>
      </c>
      <c r="Z27" s="65"/>
      <c r="AH27" s="53"/>
      <c r="AI27" s="53"/>
      <c r="AJ27" s="53"/>
      <c r="AK27" s="53"/>
      <c r="AL27" s="575">
        <f>+AH18+P27</f>
        <v>265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265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230</v>
      </c>
      <c r="E29" s="629"/>
      <c r="F29" s="629"/>
      <c r="G29" s="194" t="s">
        <v>198</v>
      </c>
      <c r="H29" s="607">
        <f>+AL27</f>
        <v>265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40</v>
      </c>
      <c r="E30" s="629"/>
      <c r="F30" s="629"/>
      <c r="G30" s="194" t="s">
        <v>198</v>
      </c>
      <c r="H30" s="607">
        <f>+AL30</f>
        <v>41.7</v>
      </c>
      <c r="I30" s="608"/>
      <c r="J30" s="194" t="s">
        <v>198</v>
      </c>
      <c r="M30" s="581"/>
      <c r="P30" s="56"/>
      <c r="R30" s="611">
        <f>+ROUND(AA28,1)+ROUND(AA29,1)+ROUND(AA30,1)</f>
        <v>265</v>
      </c>
      <c r="S30" s="612"/>
      <c r="T30" s="612"/>
      <c r="U30" s="612"/>
      <c r="V30" s="44" t="s">
        <v>16</v>
      </c>
      <c r="Y30" s="613" t="s">
        <v>186</v>
      </c>
      <c r="Z30" s="614"/>
      <c r="AA30" s="569"/>
      <c r="AB30" s="570"/>
      <c r="AC30" s="570"/>
      <c r="AD30" s="570"/>
      <c r="AE30" s="570"/>
      <c r="AF30" s="44" t="s">
        <v>13</v>
      </c>
      <c r="AL30" s="561">
        <v>41.7</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265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3486.5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6000</v>
      </c>
      <c r="E24" s="629"/>
      <c r="F24" s="629"/>
      <c r="G24" s="194" t="s">
        <v>198</v>
      </c>
      <c r="H24" s="607">
        <f>+F12</f>
        <v>3486.5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3486.5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3486.5</v>
      </c>
      <c r="Q27" s="612"/>
      <c r="R27" s="612"/>
      <c r="S27" s="612"/>
      <c r="T27" s="44" t="s">
        <v>38</v>
      </c>
      <c r="U27" s="64"/>
      <c r="V27" s="64"/>
      <c r="Y27" s="62" t="s">
        <v>39</v>
      </c>
      <c r="Z27" s="65"/>
      <c r="AH27" s="53"/>
      <c r="AI27" s="53"/>
      <c r="AJ27" s="53"/>
      <c r="AK27" s="53"/>
      <c r="AL27" s="575">
        <f>+AH18+P27</f>
        <v>3486.5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3486.5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6000</v>
      </c>
      <c r="E29" s="629"/>
      <c r="F29" s="629"/>
      <c r="G29" s="194" t="s">
        <v>198</v>
      </c>
      <c r="H29" s="607">
        <f>+AL27</f>
        <v>3486.5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1500</v>
      </c>
      <c r="E30" s="629"/>
      <c r="F30" s="629"/>
      <c r="G30" s="194" t="s">
        <v>198</v>
      </c>
      <c r="H30" s="607">
        <f>+AL30</f>
        <v>520.70000000000005</v>
      </c>
      <c r="I30" s="608"/>
      <c r="J30" s="194" t="s">
        <v>198</v>
      </c>
      <c r="M30" s="581"/>
      <c r="P30" s="56"/>
      <c r="R30" s="611">
        <f>+ROUND(AA28,1)+ROUND(AA29,1)+ROUND(AA30,1)</f>
        <v>3486.5</v>
      </c>
      <c r="S30" s="612"/>
      <c r="T30" s="612"/>
      <c r="U30" s="612"/>
      <c r="V30" s="44" t="s">
        <v>16</v>
      </c>
      <c r="Y30" s="613" t="s">
        <v>186</v>
      </c>
      <c r="Z30" s="614"/>
      <c r="AA30" s="569"/>
      <c r="AB30" s="570"/>
      <c r="AC30" s="570"/>
      <c r="AD30" s="570"/>
      <c r="AE30" s="570"/>
      <c r="AF30" s="44" t="s">
        <v>13</v>
      </c>
      <c r="AL30" s="561">
        <v>520.70000000000005</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3486.5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3"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株式会社袋内興業</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23.3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20</v>
      </c>
      <c r="E24" s="629"/>
      <c r="F24" s="629"/>
      <c r="G24" s="194" t="s">
        <v>198</v>
      </c>
      <c r="H24" s="607">
        <f>+F12</f>
        <v>23.3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23.3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23.3</v>
      </c>
      <c r="Q27" s="612"/>
      <c r="R27" s="612"/>
      <c r="S27" s="612"/>
      <c r="T27" s="44" t="s">
        <v>38</v>
      </c>
      <c r="U27" s="64"/>
      <c r="V27" s="64"/>
      <c r="Y27" s="62" t="s">
        <v>39</v>
      </c>
      <c r="Z27" s="65"/>
      <c r="AH27" s="53"/>
      <c r="AI27" s="53"/>
      <c r="AJ27" s="53"/>
      <c r="AK27" s="53"/>
      <c r="AL27" s="575">
        <f>+AH18+P27</f>
        <v>23.3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23.3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v>
      </c>
      <c r="E29" s="629"/>
      <c r="F29" s="629"/>
      <c r="G29" s="194" t="s">
        <v>198</v>
      </c>
      <c r="H29" s="607">
        <f>+AL27</f>
        <v>23.3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11</v>
      </c>
      <c r="E30" s="629"/>
      <c r="F30" s="629"/>
      <c r="G30" s="194" t="s">
        <v>198</v>
      </c>
      <c r="H30" s="607">
        <f>+AL30</f>
        <v>11.3</v>
      </c>
      <c r="I30" s="608"/>
      <c r="J30" s="194" t="s">
        <v>198</v>
      </c>
      <c r="M30" s="581"/>
      <c r="P30" s="56"/>
      <c r="R30" s="611">
        <f>+ROUND(AA28,1)+ROUND(AA29,1)+ROUND(AA30,1)</f>
        <v>23.3</v>
      </c>
      <c r="S30" s="612"/>
      <c r="T30" s="612"/>
      <c r="U30" s="612"/>
      <c r="V30" s="44" t="s">
        <v>16</v>
      </c>
      <c r="Y30" s="613" t="s">
        <v>186</v>
      </c>
      <c r="Z30" s="614"/>
      <c r="AA30" s="569"/>
      <c r="AB30" s="570"/>
      <c r="AC30" s="570"/>
      <c r="AD30" s="570"/>
      <c r="AE30" s="570"/>
      <c r="AF30" s="44" t="s">
        <v>13</v>
      </c>
      <c r="AL30" s="561">
        <v>11.3</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23.3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 zoomScale="70" zoomScaleNormal="70" workbookViewId="0">
      <selection activeCell="AA15" sqref="AA15"/>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株式会社袋内興業</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330</v>
      </c>
      <c r="M9" s="319" t="str">
        <f>IF(OR(ｷ.紙くず!D24&gt;0,ｷ.紙くず!D24&lt;0),ｷ.紙くず!D24,IF(M$19&gt;0,"0",0))</f>
        <v>0</v>
      </c>
      <c r="N9" s="319">
        <f>IF(OR(ｸ.木くず!D24&gt;0,ｸ.木くず!D24&lt;0),ｸ.木くず!D24,IF(N$19&gt;0,"0",0))</f>
        <v>1700</v>
      </c>
      <c r="O9" s="319">
        <f>IF(OR(ｹ.繊維くず!D24&gt;0,ｹ.繊維くず!D24&lt;0),ｹ.繊維くず!D24,IF(O$19&gt;0,"0",0))</f>
        <v>11</v>
      </c>
      <c r="P9" s="319">
        <f>IF(OR(ｺ.動植物性残さ!D24&gt;0,ｺ.動植物性残さ!D24&lt;0),ｺ.動植物性残さ!D24,IF(P$19&gt;0,"0",0))</f>
        <v>0</v>
      </c>
      <c r="Q9" s="319">
        <f>IF(OR(ｻ.動物系固形不要物!D24&gt;0,ｻ.動物系固形不要物!D24&lt;0),ｻ.動物系固形不要物!D24,IF(Q$19&gt;0,"0",0))</f>
        <v>0</v>
      </c>
      <c r="R9" s="319" t="str">
        <f>IF(OR(ｼ.ｺﾞﾑくず!D24&gt;0,ｼ.ｺﾞﾑくず!D24&lt;0),ｼ.ｺﾞﾑくず!D24,IF(R$19&gt;0,"0",0))</f>
        <v>0</v>
      </c>
      <c r="S9" s="319">
        <f>IF(OR(ｽ.金属くず!D24&gt;0,ｽ.金属くず!D24&lt;0),ｽ.金属くず!D24,IF(S$19&gt;0,"0",0))</f>
        <v>50</v>
      </c>
      <c r="T9" s="319">
        <f>IF(OR(ｾ.ｶﾞﾗｽ･ｺﾝｸﾘ･陶磁器くず!D24&gt;0,ｾ.ｶﾞﾗｽ･ｺﾝｸﾘ･陶磁器くず!D24&lt;0),ｾ.ｶﾞﾗｽ･ｺﾝｸﾘ･陶磁器くず!D24,IF(T$19&gt;0,"0",0))</f>
        <v>230</v>
      </c>
      <c r="U9" s="319">
        <f>IF(OR(ｿ.鉱さい!D24&gt;0,ｿ.鉱さい!D24&lt;0),ｿ.鉱さい!D24,IF(U$19&gt;0,"0",0))</f>
        <v>0</v>
      </c>
      <c r="V9" s="319">
        <f>IF(OR(ﾀ.がれき類!D24&gt;0,ﾀ.がれき類!D24&lt;0),ﾀ.がれき類!D24,IF(V$19&gt;0,"0",0))</f>
        <v>6000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20</v>
      </c>
      <c r="AA9" s="321">
        <f>IF(SUM(G9:Z9)&gt;0,SUM(G9:Z9),IF(AA$19&gt;0,"0",0))</f>
        <v>8341</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t="str">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t="str">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t="str">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t="str">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330</v>
      </c>
      <c r="M14" s="325" t="str">
        <f>IF(OR(ｷ.紙くず!D29&gt;0,ｷ.紙くず!D29&lt;0),ｷ.紙くず!D29,IF(M$19&gt;0,"0",0))</f>
        <v>0</v>
      </c>
      <c r="N14" s="325">
        <f>IF(OR(ｸ.木くず!D29&gt;0,ｸ.木くず!D29&lt;0),ｸ.木くず!D29,IF(N$19&gt;0,"0",0))</f>
        <v>1700</v>
      </c>
      <c r="O14" s="325">
        <f>IF(OR(ｹ.繊維くず!D29&gt;0,ｹ.繊維くず!D29&lt;0),ｹ.繊維くず!D29,IF(O$19&gt;0,"0",0))</f>
        <v>11</v>
      </c>
      <c r="P14" s="325">
        <f>IF(OR(ｺ.動植物性残さ!D29&gt;0,ｺ.動植物性残さ!D29&lt;0),ｺ.動植物性残さ!D29,IF(P$19&gt;0,"0",0))</f>
        <v>0</v>
      </c>
      <c r="Q14" s="325">
        <f>IF(OR(ｻ.動物系固形不要物!D29&gt;0,ｻ.動物系固形不要物!D29&lt;0),ｻ.動物系固形不要物!D29,IF(Q$19&gt;0,"0",0))</f>
        <v>0</v>
      </c>
      <c r="R14" s="325" t="str">
        <f>IF(OR(ｼ.ｺﾞﾑくず!D29&gt;0,ｼ.ｺﾞﾑくず!D29&lt;0),ｼ.ｺﾞﾑくず!D29,IF(R$19&gt;0,"0",0))</f>
        <v>0</v>
      </c>
      <c r="S14" s="325">
        <f>IF(OR(ｽ.金属くず!D29&gt;0,ｽ.金属くず!D29&lt;0),ｽ.金属くず!D29,IF(S$19&gt;0,"0",0))</f>
        <v>50</v>
      </c>
      <c r="T14" s="325">
        <f>IF(OR(ｾ.ｶﾞﾗｽ･ｺﾝｸﾘ･陶磁器くず!D29&gt;0,ｾ.ｶﾞﾗｽ･ｺﾝｸﾘ･陶磁器くず!D29&lt;0),ｾ.ｶﾞﾗｽ･ｺﾝｸﾘ･陶磁器くず!D29,IF(T$19&gt;0,"0",0))</f>
        <v>230</v>
      </c>
      <c r="U14" s="325">
        <f>IF(OR(ｿ.鉱さい!D29&gt;0,ｿ.鉱さい!D29&lt;0),ｿ.鉱さい!D29,IF(U$19&gt;0,"0",0))</f>
        <v>0</v>
      </c>
      <c r="V14" s="325">
        <f>IF(OR(ﾀ.がれき類!D29&gt;0,ﾀ.がれき類!D29&lt;0),ﾀ.がれき類!D29,IF(V$19&gt;0,"0",0))</f>
        <v>6000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20</v>
      </c>
      <c r="AA14" s="327">
        <f t="shared" si="0"/>
        <v>8341</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100</v>
      </c>
      <c r="M15" s="325" t="str">
        <f>IF(OR(ｷ.紙くず!D30&gt;0,ｷ.紙くず!D30&lt;0),ｷ.紙くず!D30,IF(M$19&gt;0,"0",0))</f>
        <v>0</v>
      </c>
      <c r="N15" s="325">
        <f>IF(OR(ｸ.木くず!D30&gt;0,ｸ.木くず!D30&lt;0),ｸ.木くず!D30,IF(N$19&gt;0,"0",0))</f>
        <v>1100</v>
      </c>
      <c r="O15" s="325">
        <f>IF(OR(ｹ.繊維くず!D30&gt;0,ｹ.繊維くず!D30&lt;0),ｹ.繊維くず!D30,IF(O$19&gt;0,"0",0))</f>
        <v>9</v>
      </c>
      <c r="P15" s="325">
        <f>IF(OR(ｺ.動植物性残さ!D30&gt;0,ｺ.動植物性残さ!D30&lt;0),ｺ.動植物性残さ!D30,IF(P$19&gt;0,"0",0))</f>
        <v>0</v>
      </c>
      <c r="Q15" s="325">
        <f>IF(OR(ｻ.動物系固形不要物!D30&gt;0,ｻ.動物系固形不要物!D30&lt;0),ｻ.動物系固形不要物!D30,IF(Q$19&gt;0,"0",0))</f>
        <v>0</v>
      </c>
      <c r="R15" s="325" t="str">
        <f>IF(OR(ｼ.ｺﾞﾑくず!D30&gt;0,ｼ.ｺﾞﾑくず!D30&lt;0),ｼ.ｺﾞﾑくず!D30,IF(R$19&gt;0,"0",0))</f>
        <v>0</v>
      </c>
      <c r="S15" s="325" t="str">
        <f>IF(OR(ｽ.金属くず!D30&gt;0,ｽ.金属くず!D30&lt;0),ｽ.金属くず!D30,IF(S$19&gt;0,"0",0))</f>
        <v>0</v>
      </c>
      <c r="T15" s="325">
        <f>IF(OR(ｾ.ｶﾞﾗｽ･ｺﾝｸﾘ･陶磁器くず!D30&gt;0,ｾ.ｶﾞﾗｽ･ｺﾝｸﾘ･陶磁器くず!D30&lt;0),ｾ.ｶﾞﾗｽ･ｺﾝｸﾘ･陶磁器くず!D30,IF(T$19&gt;0,"0",0))</f>
        <v>40</v>
      </c>
      <c r="U15" s="325">
        <f>IF(OR(ｿ.鉱さい!D30&gt;0,ｿ.鉱さい!D30&lt;0),ｿ.鉱さい!D30,IF(U$19&gt;0,"0",0))</f>
        <v>0</v>
      </c>
      <c r="V15" s="325">
        <f>IF(OR(ﾀ.がれき類!D30&gt;0,ﾀ.がれき類!D30&lt;0),ﾀ.がれき類!D30,IF(V$19&gt;0,"0",0))</f>
        <v>1500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11</v>
      </c>
      <c r="AA15" s="327">
        <f t="shared" si="0"/>
        <v>2760</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t="str">
        <f>IF(OR(ｶ.廃ﾌﾟﾗ類!D31&gt;0,ｶ.廃ﾌﾟﾗ類!D31&lt;0),ｶ.廃ﾌﾟﾗ類!D31,IF(L$19&gt;0,"0",0))</f>
        <v>0</v>
      </c>
      <c r="M16" s="325" t="str">
        <f>IF(OR(ｷ.紙くず!D31&gt;0,ｷ.紙くず!D31&lt;0),ｷ.紙くず!D31,IF(M$19&gt;0,"0",0))</f>
        <v>0</v>
      </c>
      <c r="N16" s="325" t="str">
        <f>IF(OR(ｸ.木くず!D31&gt;0,ｸ.木くず!D31&lt;0),ｸ.木くず!D31,IF(N$19&gt;0,"0",0))</f>
        <v>0</v>
      </c>
      <c r="O16" s="325" t="str">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t="str">
        <f>IF(OR(ｼ.ｺﾞﾑくず!D31&gt;0,ｼ.ｺﾞﾑくず!D31&lt;0),ｼ.ｺﾞﾑくず!D31,IF(R$19&gt;0,"0",0))</f>
        <v>0</v>
      </c>
      <c r="S16" s="325" t="str">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t="str">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t="str">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t="str">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275.8</v>
      </c>
      <c r="M19" s="331">
        <f t="shared" si="1"/>
        <v>0.6</v>
      </c>
      <c r="N19" s="331">
        <f t="shared" si="1"/>
        <v>1609.5</v>
      </c>
      <c r="O19" s="331">
        <f t="shared" si="1"/>
        <v>7.6</v>
      </c>
      <c r="P19" s="331">
        <f t="shared" si="1"/>
        <v>0</v>
      </c>
      <c r="Q19" s="331">
        <f t="shared" si="1"/>
        <v>0</v>
      </c>
      <c r="R19" s="331">
        <f t="shared" si="1"/>
        <v>5.3</v>
      </c>
      <c r="S19" s="331">
        <f t="shared" si="1"/>
        <v>29.2</v>
      </c>
      <c r="T19" s="331">
        <f t="shared" si="1"/>
        <v>265</v>
      </c>
      <c r="U19" s="331">
        <f t="shared" si="1"/>
        <v>0</v>
      </c>
      <c r="V19" s="331">
        <f t="shared" si="1"/>
        <v>3486.5</v>
      </c>
      <c r="W19" s="331">
        <f t="shared" si="1"/>
        <v>0</v>
      </c>
      <c r="X19" s="331">
        <f t="shared" si="1"/>
        <v>0</v>
      </c>
      <c r="Y19" s="331">
        <f t="shared" si="1"/>
        <v>0</v>
      </c>
      <c r="Z19" s="332">
        <f t="shared" si="1"/>
        <v>23.3</v>
      </c>
      <c r="AA19" s="333">
        <f t="shared" ref="AA19:AA25" si="2">SUM(G19:Z19)</f>
        <v>5702.8</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275.8</v>
      </c>
      <c r="M41" s="367">
        <f t="shared" si="8"/>
        <v>0.6</v>
      </c>
      <c r="N41" s="367">
        <f t="shared" si="8"/>
        <v>1609.5</v>
      </c>
      <c r="O41" s="367">
        <f t="shared" si="8"/>
        <v>7.6</v>
      </c>
      <c r="P41" s="367">
        <f t="shared" si="8"/>
        <v>0</v>
      </c>
      <c r="Q41" s="367">
        <f t="shared" si="8"/>
        <v>0</v>
      </c>
      <c r="R41" s="367">
        <f t="shared" si="8"/>
        <v>5.3</v>
      </c>
      <c r="S41" s="367">
        <f t="shared" si="8"/>
        <v>29.2</v>
      </c>
      <c r="T41" s="367">
        <f t="shared" si="8"/>
        <v>265</v>
      </c>
      <c r="U41" s="367">
        <f t="shared" si="8"/>
        <v>0</v>
      </c>
      <c r="V41" s="367">
        <f t="shared" si="8"/>
        <v>3486.5</v>
      </c>
      <c r="W41" s="367">
        <f t="shared" si="8"/>
        <v>0</v>
      </c>
      <c r="X41" s="367">
        <f t="shared" si="8"/>
        <v>0</v>
      </c>
      <c r="Y41" s="367">
        <f t="shared" si="8"/>
        <v>0</v>
      </c>
      <c r="Z41" s="368">
        <f t="shared" si="8"/>
        <v>23.3</v>
      </c>
      <c r="AA41" s="369">
        <f t="shared" si="4"/>
        <v>5702.8</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275.8</v>
      </c>
      <c r="M42" s="358">
        <f t="shared" si="9"/>
        <v>0.6</v>
      </c>
      <c r="N42" s="358">
        <f t="shared" si="9"/>
        <v>1609.5</v>
      </c>
      <c r="O42" s="358">
        <f t="shared" si="9"/>
        <v>7.6</v>
      </c>
      <c r="P42" s="358">
        <f t="shared" si="9"/>
        <v>0</v>
      </c>
      <c r="Q42" s="358">
        <f t="shared" si="9"/>
        <v>0</v>
      </c>
      <c r="R42" s="358">
        <f t="shared" si="9"/>
        <v>5.3</v>
      </c>
      <c r="S42" s="358">
        <f t="shared" si="9"/>
        <v>29.2</v>
      </c>
      <c r="T42" s="358">
        <f t="shared" si="9"/>
        <v>265</v>
      </c>
      <c r="U42" s="358">
        <f t="shared" si="9"/>
        <v>0</v>
      </c>
      <c r="V42" s="358">
        <f t="shared" si="9"/>
        <v>3486.5</v>
      </c>
      <c r="W42" s="358">
        <f t="shared" si="9"/>
        <v>0</v>
      </c>
      <c r="X42" s="358">
        <f t="shared" si="9"/>
        <v>0</v>
      </c>
      <c r="Y42" s="358">
        <f t="shared" si="9"/>
        <v>0</v>
      </c>
      <c r="Z42" s="359">
        <f t="shared" si="9"/>
        <v>23.3</v>
      </c>
      <c r="AA42" s="360">
        <f t="shared" si="4"/>
        <v>5702.8</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275.8</v>
      </c>
      <c r="M43" s="361">
        <f>+ｷ.紙くず!$AA$28</f>
        <v>0.6</v>
      </c>
      <c r="N43" s="361">
        <f>+ｸ.木くず!$AA$28</f>
        <v>1609.5</v>
      </c>
      <c r="O43" s="361">
        <f>+ｹ.繊維くず!$AA$28</f>
        <v>7.6</v>
      </c>
      <c r="P43" s="361">
        <f>+ｺ.動植物性残さ!$AA$28</f>
        <v>0</v>
      </c>
      <c r="Q43" s="361">
        <f>+ｻ.動物系固形不要物!$AA$28</f>
        <v>0</v>
      </c>
      <c r="R43" s="361">
        <f>+ｼ.ｺﾞﾑくず!$AA$28</f>
        <v>5.3</v>
      </c>
      <c r="S43" s="361">
        <f>+ｽ.金属くず!$AA$28</f>
        <v>29.2</v>
      </c>
      <c r="T43" s="361">
        <f>+ｾ.ｶﾞﾗｽ･ｺﾝｸﾘ･陶磁器くず!$AA$28</f>
        <v>265</v>
      </c>
      <c r="U43" s="361">
        <f>+ｿ.鉱さい!$AA$28</f>
        <v>0</v>
      </c>
      <c r="V43" s="361">
        <f>+ﾀ.がれき類!$AA$28</f>
        <v>3486.5</v>
      </c>
      <c r="W43" s="361">
        <f>+ﾁ.動物のふん尿!$AA$28</f>
        <v>0</v>
      </c>
      <c r="X43" s="361">
        <f>+ﾂ.動物の死体!$AA$28</f>
        <v>0</v>
      </c>
      <c r="Y43" s="361">
        <f>+ﾃ.ばいじん!$AA$28</f>
        <v>0</v>
      </c>
      <c r="Z43" s="362">
        <f>+ﾄ.混合廃棄物その他!$AA$28</f>
        <v>23.3</v>
      </c>
      <c r="AA43" s="363">
        <f t="shared" si="4"/>
        <v>5702.8</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275.8</v>
      </c>
      <c r="M47" s="370">
        <f>+ｷ.紙くず!$AL$27</f>
        <v>0.6</v>
      </c>
      <c r="N47" s="370">
        <f>+ｸ.木くず!$AL$27</f>
        <v>1609.5</v>
      </c>
      <c r="O47" s="370">
        <f>+ｹ.繊維くず!$AL$27</f>
        <v>7.6</v>
      </c>
      <c r="P47" s="370">
        <f>+ｺ.動植物性残さ!$AL$27</f>
        <v>0</v>
      </c>
      <c r="Q47" s="370">
        <f>+ｻ.動物系固形不要物!$AL$27</f>
        <v>0</v>
      </c>
      <c r="R47" s="370">
        <f>+ｼ.ｺﾞﾑくず!$AL$27</f>
        <v>5.3</v>
      </c>
      <c r="S47" s="370">
        <f>+ｽ.金属くず!$AL$27</f>
        <v>29.2</v>
      </c>
      <c r="T47" s="370">
        <f>+ｾ.ｶﾞﾗｽ･ｺﾝｸﾘ･陶磁器くず!$AL$27</f>
        <v>265</v>
      </c>
      <c r="U47" s="370">
        <f>+ｿ.鉱さい!$AL$27</f>
        <v>0</v>
      </c>
      <c r="V47" s="370">
        <f>+ﾀ.がれき類!$AL$27</f>
        <v>3486.5</v>
      </c>
      <c r="W47" s="370">
        <f>+ﾁ.動物のふん尿!$AL$27</f>
        <v>0</v>
      </c>
      <c r="X47" s="370">
        <f>+ﾂ.動物の死体!$AL$27</f>
        <v>0</v>
      </c>
      <c r="Y47" s="370">
        <f>+ﾃ.ばいじん!$AL$27</f>
        <v>0</v>
      </c>
      <c r="Z47" s="371">
        <f>+ﾄ.混合廃棄物その他!$AL$27</f>
        <v>23.3</v>
      </c>
      <c r="AA47" s="372">
        <f t="shared" si="4"/>
        <v>5702.8</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7</v>
      </c>
      <c r="M48" s="373">
        <f>+ｷ.紙くず!$AL$30</f>
        <v>0</v>
      </c>
      <c r="N48" s="373">
        <f>+ｸ.木くず!$AL$30</f>
        <v>872.2</v>
      </c>
      <c r="O48" s="373">
        <f>+ｹ.繊維くず!$AL$30</f>
        <v>6.7</v>
      </c>
      <c r="P48" s="373">
        <f>+ｺ.動植物性残さ!$AL$30</f>
        <v>0</v>
      </c>
      <c r="Q48" s="373">
        <f>+ｻ.動物系固形不要物!$AL$30</f>
        <v>0</v>
      </c>
      <c r="R48" s="373">
        <f>+ｼ.ｺﾞﾑくず!$AL$30</f>
        <v>5.3</v>
      </c>
      <c r="S48" s="373">
        <f>+ｽ.金属くず!$AL$30</f>
        <v>0</v>
      </c>
      <c r="T48" s="373">
        <f>+ｾ.ｶﾞﾗｽ･ｺﾝｸﾘ･陶磁器くず!$AL$30</f>
        <v>41.7</v>
      </c>
      <c r="U48" s="373">
        <f>+ｿ.鉱さい!$AL$30</f>
        <v>0</v>
      </c>
      <c r="V48" s="373">
        <f>+ﾀ.がれき類!$AL$30</f>
        <v>520.70000000000005</v>
      </c>
      <c r="W48" s="373">
        <f>+ﾁ.動物のふん尿!$AL$30</f>
        <v>0</v>
      </c>
      <c r="X48" s="373">
        <f>+ﾂ.動物の死体!$AL$30</f>
        <v>0</v>
      </c>
      <c r="Y48" s="373">
        <f>+ﾃ.ばいじん!$AL$30</f>
        <v>0</v>
      </c>
      <c r="Z48" s="374">
        <f>+ﾄ.混合廃棄物その他!$AL$30</f>
        <v>11.3</v>
      </c>
      <c r="AA48" s="375">
        <f t="shared" si="4"/>
        <v>1464.9</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275.8</v>
      </c>
      <c r="M49" s="422">
        <f>+ｷ.紙くず!$AS$24</f>
        <v>0.6</v>
      </c>
      <c r="N49" s="422">
        <f>+ｸ.木くず!$AS$24</f>
        <v>1609.5</v>
      </c>
      <c r="O49" s="422">
        <f>+ｹ.繊維くず!$AS$24</f>
        <v>7.6</v>
      </c>
      <c r="P49" s="422">
        <f>+ｺ.動植物性残さ!$AS$24</f>
        <v>0</v>
      </c>
      <c r="Q49" s="422">
        <f>+ｻ.動物系固形不要物!$AS$24</f>
        <v>0</v>
      </c>
      <c r="R49" s="422">
        <f>+ｼ.ｺﾞﾑくず!$AS$24</f>
        <v>5.3</v>
      </c>
      <c r="S49" s="422">
        <f>+ｽ.金属くず!$AS$24</f>
        <v>29.2</v>
      </c>
      <c r="T49" s="422">
        <f>+ｾ.ｶﾞﾗｽ･ｺﾝｸﾘ･陶磁器くず!$AS$24</f>
        <v>265</v>
      </c>
      <c r="U49" s="422">
        <f>+ｿ.鉱さい!$AS$24</f>
        <v>0</v>
      </c>
      <c r="V49" s="422">
        <f>+ﾀ.がれき類!$AS$24</f>
        <v>3486.5</v>
      </c>
      <c r="W49" s="422">
        <f>+ﾁ.動物のふん尿!$AS$24</f>
        <v>0</v>
      </c>
      <c r="X49" s="422">
        <f>+ﾂ.動物の死体!$AS$24</f>
        <v>0</v>
      </c>
      <c r="Y49" s="422">
        <f>+ﾃ.ばいじん!$AS$24</f>
        <v>0</v>
      </c>
      <c r="Z49" s="423">
        <f>+ﾄ.混合廃棄物その他!$AS$24</f>
        <v>23.3</v>
      </c>
      <c r="AA49" s="424">
        <f t="shared" si="4"/>
        <v>5702.8</v>
      </c>
    </row>
    <row r="50" spans="2:27" ht="20.45" customHeight="1">
      <c r="B50" s="167"/>
      <c r="C50" s="173"/>
      <c r="D50" s="410"/>
      <c r="E50" s="702" t="s">
        <v>449</v>
      </c>
      <c r="F50" s="703"/>
      <c r="G50" s="411"/>
      <c r="H50" s="411"/>
      <c r="I50" s="411"/>
      <c r="J50" s="411"/>
      <c r="K50" s="411"/>
      <c r="L50" s="376">
        <f>ｶ.廃ﾌﾟﾗ類!AU18</f>
        <v>110.3</v>
      </c>
      <c r="M50" s="411"/>
      <c r="N50" s="411"/>
      <c r="O50" s="411"/>
      <c r="P50" s="411"/>
      <c r="Q50" s="411"/>
      <c r="R50" s="411"/>
      <c r="S50" s="411"/>
      <c r="T50" s="411"/>
      <c r="U50" s="411"/>
      <c r="V50" s="411"/>
      <c r="W50" s="411"/>
      <c r="X50" s="411"/>
      <c r="Y50" s="411"/>
      <c r="Z50" s="433"/>
      <c r="AA50" s="377">
        <f t="shared" si="4"/>
        <v>110.3</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165.5</v>
      </c>
      <c r="M52" s="415"/>
      <c r="N52" s="415"/>
      <c r="O52" s="415"/>
      <c r="P52" s="415"/>
      <c r="Q52" s="415"/>
      <c r="R52" s="415"/>
      <c r="S52" s="415"/>
      <c r="T52" s="415"/>
      <c r="U52" s="415"/>
      <c r="V52" s="415"/>
      <c r="W52" s="415"/>
      <c r="X52" s="415"/>
      <c r="Y52" s="415"/>
      <c r="Z52" s="433"/>
      <c r="AA52" s="377">
        <f t="shared" si="4"/>
        <v>165.5</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605.79999999999995</v>
      </c>
      <c r="M63" s="406">
        <f t="shared" si="10"/>
        <v>0.6</v>
      </c>
      <c r="N63" s="406">
        <f t="shared" si="10"/>
        <v>3309.5</v>
      </c>
      <c r="O63" s="406">
        <f t="shared" si="10"/>
        <v>18.600000000000001</v>
      </c>
      <c r="P63" s="406">
        <f t="shared" si="10"/>
        <v>0</v>
      </c>
      <c r="Q63" s="406">
        <f t="shared" si="10"/>
        <v>0</v>
      </c>
      <c r="R63" s="406">
        <f t="shared" si="10"/>
        <v>5.3</v>
      </c>
      <c r="S63" s="406">
        <f t="shared" si="10"/>
        <v>79.2</v>
      </c>
      <c r="T63" s="406">
        <f t="shared" si="10"/>
        <v>495</v>
      </c>
      <c r="U63" s="406">
        <f t="shared" si="10"/>
        <v>0</v>
      </c>
      <c r="V63" s="406">
        <f t="shared" si="10"/>
        <v>9486.5</v>
      </c>
      <c r="W63" s="406">
        <f t="shared" si="10"/>
        <v>0</v>
      </c>
      <c r="X63" s="406">
        <f t="shared" si="10"/>
        <v>0</v>
      </c>
      <c r="Y63" s="406">
        <f t="shared" si="10"/>
        <v>0</v>
      </c>
      <c r="Z63" s="406">
        <f t="shared" si="10"/>
        <v>43.3</v>
      </c>
      <c r="AA63" s="407">
        <f>+AA9+AA19+AA20</f>
        <v>14043.8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年    月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横浜市保土ヶ谷区上菅田町1648番地</v>
      </c>
      <c r="K16" s="746"/>
      <c r="L16" s="747"/>
      <c r="M16" s="747"/>
      <c r="N16" s="747"/>
      <c r="O16" s="748"/>
    </row>
    <row r="17" spans="1:15" ht="26.25" customHeight="1">
      <c r="C17" s="78"/>
      <c r="H17" s="23" t="s">
        <v>7</v>
      </c>
      <c r="I17" s="23"/>
      <c r="J17" s="746" t="str">
        <f>+表紙!J40</f>
        <v>株式会社袋内興業　代表取締役　小野 博</v>
      </c>
      <c r="K17" s="746"/>
      <c r="L17" s="747"/>
      <c r="M17" s="747"/>
      <c r="N17" s="747"/>
      <c r="O17" s="748"/>
    </row>
    <row r="18" spans="1:15">
      <c r="C18" s="78"/>
      <c r="J18" s="21" t="s">
        <v>8</v>
      </c>
      <c r="O18" s="79"/>
    </row>
    <row r="19" spans="1:15">
      <c r="C19" s="78"/>
      <c r="J19" s="24" t="s">
        <v>9</v>
      </c>
      <c r="K19" s="24"/>
      <c r="L19" s="759" t="str">
        <f>IF(+表紙!L42="","",+表紙!L42)</f>
        <v>045-383-0234</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株式会社袋内興業</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2887</v>
      </c>
      <c r="N25" s="783"/>
      <c r="O25" s="784"/>
    </row>
    <row r="26" spans="1:15" ht="18" customHeight="1">
      <c r="C26" s="493" t="s">
        <v>11</v>
      </c>
      <c r="D26" s="494"/>
      <c r="E26" s="495"/>
      <c r="F26" s="769" t="str">
        <f>+表紙!F49</f>
        <v>神奈川県横浜市保土ヶ谷区上菅田町1648</v>
      </c>
      <c r="G26" s="770"/>
      <c r="H26" s="770"/>
      <c r="I26" s="770"/>
      <c r="J26" s="770"/>
      <c r="K26" s="770"/>
      <c r="L26" s="126" t="s">
        <v>172</v>
      </c>
      <c r="M26" s="222"/>
      <c r="N26" s="773" t="str">
        <f>IF(+表紙!N49="","",+表紙!N49)</f>
        <v>045-383-0692</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70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8341</v>
      </c>
      <c r="I40" s="240" t="s">
        <v>4</v>
      </c>
      <c r="J40" s="473" t="s">
        <v>324</v>
      </c>
      <c r="K40" s="474"/>
      <c r="L40" s="475"/>
      <c r="M40" s="786">
        <f>+表紙!M63</f>
        <v>8341</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2760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L16" zoomScaleNormal="100"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275.8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110.3</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165.5</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330</v>
      </c>
      <c r="E24" s="629"/>
      <c r="F24" s="629"/>
      <c r="G24" s="194" t="s">
        <v>198</v>
      </c>
      <c r="H24" s="607">
        <f>+F12</f>
        <v>275.8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275.8</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275.8</v>
      </c>
      <c r="Q27" s="612"/>
      <c r="R27" s="612"/>
      <c r="S27" s="612"/>
      <c r="T27" s="44" t="s">
        <v>38</v>
      </c>
      <c r="U27" s="64"/>
      <c r="V27" s="64"/>
      <c r="Y27" s="62" t="s">
        <v>39</v>
      </c>
      <c r="Z27" s="65"/>
      <c r="AH27" s="53"/>
      <c r="AI27" s="53"/>
      <c r="AJ27" s="53"/>
      <c r="AK27" s="53"/>
      <c r="AL27" s="575">
        <f>+AH18+P27</f>
        <v>275.8</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275.8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330</v>
      </c>
      <c r="E29" s="629"/>
      <c r="F29" s="629"/>
      <c r="G29" s="194" t="s">
        <v>198</v>
      </c>
      <c r="H29" s="607">
        <f>+AL27</f>
        <v>275.8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100</v>
      </c>
      <c r="E30" s="629"/>
      <c r="F30" s="629"/>
      <c r="G30" s="194" t="s">
        <v>198</v>
      </c>
      <c r="H30" s="607">
        <f>+AL30</f>
        <v>7</v>
      </c>
      <c r="I30" s="608"/>
      <c r="J30" s="194" t="s">
        <v>198</v>
      </c>
      <c r="M30" s="581"/>
      <c r="P30" s="56"/>
      <c r="R30" s="611">
        <f>+ROUND(AA28,1)+ROUND(AA29,1)+ROUND(AA30,1)</f>
        <v>275.8</v>
      </c>
      <c r="S30" s="612"/>
      <c r="T30" s="612"/>
      <c r="U30" s="612"/>
      <c r="V30" s="44" t="s">
        <v>16</v>
      </c>
      <c r="Y30" s="613" t="s">
        <v>186</v>
      </c>
      <c r="Z30" s="614"/>
      <c r="AA30" s="569"/>
      <c r="AB30" s="570"/>
      <c r="AC30" s="570"/>
      <c r="AD30" s="570"/>
      <c r="AE30" s="570"/>
      <c r="AF30" s="44" t="s">
        <v>13</v>
      </c>
      <c r="AL30" s="561">
        <v>7</v>
      </c>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275.8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60.007251631617109</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4"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0.6</v>
      </c>
      <c r="Q27" s="612"/>
      <c r="R27" s="612"/>
      <c r="S27" s="612"/>
      <c r="T27" s="44" t="s">
        <v>38</v>
      </c>
      <c r="U27" s="64"/>
      <c r="V27" s="64"/>
      <c r="Y27" s="62" t="s">
        <v>39</v>
      </c>
      <c r="Z27" s="65"/>
      <c r="AH27" s="53"/>
      <c r="AI27" s="53"/>
      <c r="AJ27" s="53"/>
      <c r="AK27" s="53"/>
      <c r="AL27" s="575">
        <f>+AH18+P27</f>
        <v>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0.6</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D31" sqref="D31:F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株式会社袋内興業</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1609.5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1700</v>
      </c>
      <c r="E24" s="629"/>
      <c r="F24" s="629"/>
      <c r="G24" s="194" t="s">
        <v>198</v>
      </c>
      <c r="H24" s="607">
        <f>+F12</f>
        <v>1609.5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1609.5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1609.5</v>
      </c>
      <c r="Q27" s="612"/>
      <c r="R27" s="612"/>
      <c r="S27" s="612"/>
      <c r="T27" s="44" t="s">
        <v>38</v>
      </c>
      <c r="U27" s="64"/>
      <c r="V27" s="64"/>
      <c r="Y27" s="62" t="s">
        <v>39</v>
      </c>
      <c r="Z27" s="65"/>
      <c r="AH27" s="53"/>
      <c r="AI27" s="53"/>
      <c r="AJ27" s="53"/>
      <c r="AK27" s="53"/>
      <c r="AL27" s="575">
        <f>+AH18+P27</f>
        <v>1609.5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1609.5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1700</v>
      </c>
      <c r="E29" s="629"/>
      <c r="F29" s="629"/>
      <c r="G29" s="194" t="s">
        <v>198</v>
      </c>
      <c r="H29" s="607">
        <f>+AL27</f>
        <v>1609.5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1100</v>
      </c>
      <c r="E30" s="629"/>
      <c r="F30" s="629"/>
      <c r="G30" s="194" t="s">
        <v>198</v>
      </c>
      <c r="H30" s="607">
        <f>+AL30</f>
        <v>872.2</v>
      </c>
      <c r="I30" s="608"/>
      <c r="J30" s="194" t="s">
        <v>198</v>
      </c>
      <c r="M30" s="581"/>
      <c r="P30" s="56"/>
      <c r="R30" s="611">
        <f>+ROUND(AA28,1)+ROUND(AA29,1)+ROUND(AA30,1)</f>
        <v>1609.5</v>
      </c>
      <c r="S30" s="612"/>
      <c r="T30" s="612"/>
      <c r="U30" s="612"/>
      <c r="V30" s="44" t="s">
        <v>16</v>
      </c>
      <c r="Y30" s="613" t="s">
        <v>186</v>
      </c>
      <c r="Z30" s="614"/>
      <c r="AA30" s="569"/>
      <c r="AB30" s="570"/>
      <c r="AC30" s="570"/>
      <c r="AD30" s="570"/>
      <c r="AE30" s="570"/>
      <c r="AF30" s="44" t="s">
        <v>13</v>
      </c>
      <c r="AL30" s="561">
        <v>872.2</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1609.5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2025-08-21T06:13:17Z</dcterms:created>
  <dcterms:modified xsi:type="dcterms:W3CDTF">2025-08-21T06:13:17Z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