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defaultThemeVersion="124226"/>
  <xr:revisionPtr revIDLastSave="0" documentId="13_ncr:1_{9C8DA1F7-8FEB-4C9B-BE59-A698CEA52D25}"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720" tabRatio="899" firstSheet="9" activeTab="22"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<sst xmlns="http://schemas.openxmlformats.org/spreadsheetml/2006/main" count="3168" uniqueCount="454">
  <si>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</si>
  <si>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</si>
  <si>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</si>
  <si>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</si>
  <si>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</si>
  <si>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</si>
  <si>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</si>
  <si>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</si>
  <si>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</si>
  <si>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</si>
  <si>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</si>
  <si>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</si>
  <si>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</si>
  <si>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</si>
  <si>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</si>
  <si>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</si>
  <si>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</si>
  <si>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</si>
  <si>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</si>
  <si>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</si>
  <si>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</si>
  <si>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</si>
  <si>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</si>
  <si>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</si>
  <si>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</si>
  <si>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</si>
  <si>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</si>
  <si>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</si>
  <si>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</si>
  <si>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</si>
  <si>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</si>
  <si>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</si>
  <si>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</si>
  <si>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</si>
  <si>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</si>
  <si>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</si>
  <si>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</si>
  <si>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</si>
  <si>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</si>
  <si>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</si>
  <si>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</si>
  <si>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</si>
  <si>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</si>
  <si>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</si>
  <si>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</si>
  <si>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</si>
  <si>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</si>
  <si>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</si>
  <si>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</si>
  <si>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</si>
  <si>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</si>
  <si>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</si>
  <si>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</si>
  <si>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</si>
  <si>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</si>
  <si>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</si>
  <si>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</si>
  <si>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</si>
  <si>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</si>
  <si>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</si>
  <si>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</si>
  <si>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</si>
  <si>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</si>
  <si>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</si>
  <si>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</si>
  <si>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</si>
  <si>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</si>
  <si>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</si>
  <si>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</si>
  <si>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</si>
  <si>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</si>
  <si>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</si>
  <si>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</si>
  <si>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</si>
  <si>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</si>
  <si>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</si>
  <si>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</si>
  <si>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</si>
  <si>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</si>
  <si>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</si>
  <si>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</si>
  <si>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</si>
  <si>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</si>
  <si>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</si>
  <si>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</si>
  <si>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</si>
  <si>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</si>
  <si>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</si>
  <si>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</si>
  <si>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</si>
  <si>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</si>
  <si>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</si>
  <si>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</si>
  <si>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</si>
  <si>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</si>
  <si>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</si>
  <si>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</si>
  <si>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</si>
  <si>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</si>
  <si>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</si>
  <si>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</si>
  <si>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</si>
  <si>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</si>
  <si>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</si>
  <si>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</si>
  <si>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</si>
  <si>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</si>
  <si>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</si>
  <si>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</si>
  <si>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</si>
  <si>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</si>
  <si>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</si>
  <si>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</si>
  <si>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</si>
  <si>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</si>
  <si>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</si>
  <si>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</si>
  <si>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</si>
  <si>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</si>
  <si>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</si>
  <si>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</si>
  <si>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</si>
  <si>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</si>
  <si>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</si>
  <si>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</si>
  <si>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</si>
  <si>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</si>
  <si>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</si>
  <si>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</si>
  <si>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</si>
  <si>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</si>
  <si>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</si>
  <si>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</si>
  <si>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</si>
  <si>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</si>
  <si>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</si>
  <si>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</si>
  <si>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</si>
  <si>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</si>
  <si>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</si>
  <si>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</si>
  <si>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</si>
  <si>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</si>
  <si>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</si>
  <si>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</si>
  <si>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</si>
  <si>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</si>
  <si>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</si>
  <si>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</si>
  <si>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</si>
  <si>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</si>
  <si>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</si>
  <si>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</si>
  <si>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</si>
  <si>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</si>
  <si>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</si>
  <si>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</si>
  <si>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</si>
  <si>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</si>
  <si>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</si>
  <si>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</si>
  <si>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</si>
  <si>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</si>
  <si>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</si>
  <si>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</si>
  <si>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</si>
  <si>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</si>
  <si>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</si>
  <si>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</si>
  <si>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</si>
  <si>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</si>
  <si>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</si>
  <si>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</si>
  <si>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</si>
  <si>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</si>
  <si>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</si>
  <si>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</si>
  <si>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</si>
  <si>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</si>
  <si>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</si>
  <si>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</si>
  <si>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</si>
  <si>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</si>
  <si>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</si>
  <si>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</si>
  <si>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</si>
  <si>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</si>
  <si>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</si>
  <si>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</si>
  <si>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</si>
  <si>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</si>
  <si>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</si>
  <si>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</si>
  <si>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</si>
  <si>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</si>
  <si>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</si>
  <si>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</si>
  <si>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</si>
  <si>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</si>
  <si>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</si>
  <si>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</si>
  <si>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</si>
  <si>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</si>
  <si>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</si>
  <si>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</si>
  <si>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</si>
  <si>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</si>
  <si>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</si>
  <si>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</si>
  <si>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</si>
  <si>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</si>
  <si>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</si>
  <si>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</si>
  <si>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</si>
  <si>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</si>
  <si>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</si>
  <si>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</si>
  <si>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</si>
  <si>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</si>
  <si>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</si>
  <si>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</si>
  <si>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</si>
  <si>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</si>
  <si>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</si>
  <si>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</si>
  <si>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</si>
  <si>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</si>
  <si>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</si>
  <si>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</si>
  <si>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</si>
  <si>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</si>
  <si>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</si>
  <si>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</si>
  <si>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</si>
  <si>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</si>
  <si>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</si>
  <si>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</si>
  <si>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</si>
  <si>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</si>
  <si>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</si>
  <si>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</si>
  <si>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</si>
  <si>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</si>
  <si>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</si>
  <si>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</si>
  <si>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</si>
  <si>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</si>
  <si>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</si>
  <si>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</si>
  <si>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</si>
  <si>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</si>
  <si>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</si>
  <si>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</si>
  <si>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</si>
  <si>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</si>
  <si>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</si>
  <si>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</si>
  <si>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</si>
  <si>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</si>
  <si>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</si>
  <si>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</si>
  <si>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</si>
  <si>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</si>
  <si>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</si>
  <si>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</si>
  <si>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</si>
  <si>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</si>
  <si>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</si>
  <si>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</si>
  <si>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</si>
  <si>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</si>
  <si>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</si>
  <si>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</si>
  <si>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</si>
  <si>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</si>
  <si>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</si>
  <si>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</si>
  <si>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</si>
  <si>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</si>
  <si>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</si>
  <si>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</si>
  <si>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</si>
  <si>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</si>
  <si>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</si>
  <si>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</si>
  <si>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</si>
  <si>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</si>
  <si>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</si>
  <si>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</si>
  <si>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</si>
  <si>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</si>
  <si>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</si>
  <si>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</si>
  <si>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</si>
  <si>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</si>
  <si>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</si>
  <si>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</si>
  <si>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</si>
  <si>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</si>
  <si>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</si>
  <si>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</si>
  <si>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</si>
  <si>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</si>
  <si>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</si>
  <si>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</si>
  <si>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</si>
  <si>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</si>
  <si>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</si>
  <si>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</si>
  <si>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</si>
  <si>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</si>
  <si>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</si>
  <si>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</si>
  <si>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</si>
  <si>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</si>
  <si>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</si>
  <si>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</si>
  <si>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</si>
  <si>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</si>
  <si>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</si>
  <si>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</si>
  <si>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</si>
  <si>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</si>
  <si>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</si>
  <si>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</si>
  <si>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</si>
  <si>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</si>
  <si>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</si>
  <si>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</si>
  <si>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</si>
  <si>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</si>
  <si>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</si>
  <si>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</si>
  <si>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</si>
  <si>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</si>
  <si>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</si>
  <si>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</si>
  <si>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</si>
  <si>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</si>
  <si>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</si>
  <si>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</si>
  <si>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</si>
  <si>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</si>
  <si>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</si>
  <si>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</si>
  <si>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</si>
  <si>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</si>
  <si>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</si>
  <si>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</si>
  <si>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</si>
  <si>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</si>
  <si>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</si>
  <si>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</si>
  <si>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</si>
  <si>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</si>
  <si>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</si>
  <si>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</si>
  <si>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</si>
  <si>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</si>
  <si>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</si>
  <si>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</si>
  <si>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</si>
  <si>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</si>
  <si>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</si>
  <si>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</si>
  <si>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</si>
  <si>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</si>
  <si>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</si>
  <si>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</si>
  <si>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</si>
  <si>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</si>
  <si>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</si>
  <si>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</si>
  <si>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</si>
  <si>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</si>
  <si>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</si>
  <si>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</si>
  <si>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</si>
  <si>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</si>
  <si>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</si>
  <si>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</si>
  <si>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</si>
  <si>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</si>
  <si>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</si>
  <si>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</si>
  <si>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</si>
  <si>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</si>
  <si>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</si>
  <si>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</si>
  <si>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</si>
  <si>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</si>
  <si>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</si>
  <si>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</si>
  <si>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</si>
  <si>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</si>
  <si>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</si>
  <si>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</si>
  <si>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</si>
  <si>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</si>
  <si>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</si>
  <si>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</si>
  <si>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</si>
  <si>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</si>
  <si>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</si>
  <si>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</si>
  <si>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</si>
  <si>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</si>
  <si>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</si>
  <si>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</si>
  <si>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</si>
  <si>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</si>
  <si>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</si>
  <si>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</si>
  <si>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</si>
  <si>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</si>
  <si>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</si>
  <si>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</si>
  <si>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</si>
  <si>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</si>
  <si>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</si>
  <si>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</si>
  <si>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</si>
  <si>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</si>
  <si>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</si>
  <si>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</si>
  <si>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</si>
  <si>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</si>
  <si>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</si>
  <si>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</si>
  <si>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</si>
  <si>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</si>
  <si>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</si>
  <si>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</si>
  <si>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</si>
  <si>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</si>
  <si>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</si>
  <si>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</si>
  <si>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</si>
  <si>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</si>
  <si>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</si>
  <si>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</si>
  <si>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</si>
  <si>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</si>
  <si>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</si>
  <si>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</si>
  <si>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</si>
  <si>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横浜市鶴見区東寺尾二丁目５番２３号</t>
    <rPh sb="0" eb="12">
      <t>ヨコハマシツルミクヒガシテラオニチョウメ</t>
    </rPh>
    <rPh sb="13" eb="14">
      <t>バン</t>
    </rPh>
    <rPh sb="16" eb="17">
      <t>ゴウ</t>
    </rPh>
    <phoneticPr fontId="3"/>
  </si>
  <si>
    <t>株式会社マルビ　　　　　　　　　　　　　　　　　　　　　　　　　　　　　　　　代表取締役俵寛幸</t>
    <rPh sb="0" eb="4">
      <t>カブシキカイシャ</t>
    </rPh>
    <rPh sb="39" eb="47">
      <t>ダイヒョウトリシマリヤクタワラヒロユキ</t>
    </rPh>
    <phoneticPr fontId="3"/>
  </si>
  <si>
    <t>045-571-0537</t>
    <phoneticPr fontId="3"/>
  </si>
  <si>
    <t>株式会社マルビ</t>
    <rPh sb="0" eb="4">
      <t>カブシキカイシャ</t>
    </rPh>
    <phoneticPr fontId="3"/>
  </si>
  <si>
    <t>横浜市内各道路工事現場（産業廃棄物発生）→委託契約締結業者若しくは自社にて運搬→中間処理業者にて再生資源化　　　　　　　　　　　　　　　　　　　　　　　　　　　　　　　　　　　　　　　　　　　　　　　　　　　　　　　　　　　　　　　　　　　　※アスファルト殻・コンクリート殻（破砕→再資源化）　　　　　　　　　　　　　　　　　　　　　　　　　　　　　　　　　　　　　　　　　　廃プラスチック製→破砕→再資源化　　　　　　　　　　　　　　　　　　　　　　　　　　　　　　　　　　　　　　　　　　　　　　　　　汚泥→脱水→再資源化</t>
    <rPh sb="0" eb="4">
      <t>ヨコハマシナイ</t>
    </rPh>
    <rPh sb="4" eb="5">
      <t>カク</t>
    </rPh>
    <rPh sb="5" eb="7">
      <t>ドウロ</t>
    </rPh>
    <rPh sb="7" eb="11">
      <t>コウジゲンバ</t>
    </rPh>
    <rPh sb="12" eb="17">
      <t>サンギョウハイキブツ</t>
    </rPh>
    <rPh sb="17" eb="19">
      <t>ハッセイ</t>
    </rPh>
    <rPh sb="21" eb="25">
      <t>イタクケイヤク</t>
    </rPh>
    <rPh sb="25" eb="27">
      <t>テイケツ</t>
    </rPh>
    <rPh sb="27" eb="29">
      <t>ギョウシャ</t>
    </rPh>
    <rPh sb="29" eb="30">
      <t>モ</t>
    </rPh>
    <rPh sb="33" eb="35">
      <t>ジシャ</t>
    </rPh>
    <rPh sb="37" eb="39">
      <t>ウンパン</t>
    </rPh>
    <rPh sb="40" eb="46">
      <t>チュウカンショリギョウシャ</t>
    </rPh>
    <rPh sb="48" eb="53">
      <t>サイセイシゲンカ</t>
    </rPh>
    <rPh sb="128" eb="129">
      <t>カラ</t>
    </rPh>
    <rPh sb="136" eb="137">
      <t>カラ</t>
    </rPh>
    <rPh sb="138" eb="140">
      <t>ハサイ</t>
    </rPh>
    <rPh sb="141" eb="145">
      <t>サイシゲンカ</t>
    </rPh>
    <rPh sb="188" eb="189">
      <t>ハイ</t>
    </rPh>
    <rPh sb="195" eb="196">
      <t>セイ</t>
    </rPh>
    <rPh sb="197" eb="199">
      <t>ハサイ</t>
    </rPh>
    <rPh sb="200" eb="203">
      <t>サイシゲン</t>
    </rPh>
    <rPh sb="203" eb="204">
      <t>カ</t>
    </rPh>
    <rPh sb="253" eb="255">
      <t>オデイ</t>
    </rPh>
    <rPh sb="256" eb="258">
      <t>ダッスイ</t>
    </rPh>
    <rPh sb="259" eb="263">
      <t>サイシゲンカ</t>
    </rPh>
    <phoneticPr fontId="3"/>
  </si>
  <si>
    <t>代表取締役-廃棄物統括責任者-廃棄物管理責任者-各現場責任者</t>
    <rPh sb="0" eb="5">
      <t>ダイヒョウトリシマリヤク</t>
    </rPh>
    <rPh sb="6" eb="9">
      <t>ハイキブツ</t>
    </rPh>
    <rPh sb="9" eb="14">
      <t>トウカツセキニンシャ</t>
    </rPh>
    <rPh sb="15" eb="18">
      <t>ハイキブツ</t>
    </rPh>
    <rPh sb="18" eb="23">
      <t>カンリセキニンシャ</t>
    </rPh>
    <rPh sb="24" eb="25">
      <t>カク</t>
    </rPh>
    <rPh sb="25" eb="27">
      <t>ゲンバ</t>
    </rPh>
    <rPh sb="27" eb="30">
      <t>セキニンシャ</t>
    </rPh>
    <phoneticPr fontId="3"/>
  </si>
  <si>
    <t>工事現場で発生したアスファルト殻・コンクリート殻は、現場にて分別し、産業廃棄物収集運搬許可をえた車両により中間施設まで運搬し、マニフェストにより管理を行う。</t>
    <rPh sb="0" eb="2">
      <t>コウジ</t>
    </rPh>
    <rPh sb="2" eb="4">
      <t>ゲンバ</t>
    </rPh>
    <rPh sb="5" eb="7">
      <t>ハッセイ</t>
    </rPh>
    <rPh sb="26" eb="28">
      <t>ゲンバ</t>
    </rPh>
    <rPh sb="30" eb="32">
      <t>ブンベツ</t>
    </rPh>
    <rPh sb="34" eb="39">
      <t>サンギョウハイキブツ</t>
    </rPh>
    <rPh sb="39" eb="43">
      <t>シュウシュウウンパン</t>
    </rPh>
    <rPh sb="43" eb="45">
      <t>キョカ</t>
    </rPh>
    <rPh sb="48" eb="50">
      <t>シャリョウ</t>
    </rPh>
    <rPh sb="53" eb="57">
      <t>チュウカンシセツ</t>
    </rPh>
    <rPh sb="59" eb="61">
      <t>ウンパン</t>
    </rPh>
    <rPh sb="72" eb="74">
      <t>カンリ</t>
    </rPh>
    <rPh sb="75" eb="76">
      <t>オコナ</t>
    </rPh>
    <phoneticPr fontId="3"/>
  </si>
  <si>
    <t>令和 ７年  ５月 ８日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</si>
</sst>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B19" zoomScale="115" zoomScaleNormal="115" zoomScaleSheetLayoutView="115" workbookViewId="0">
      <selection activeCell="M22" sqref="M22"/>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453</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446</v>
      </c>
      <c r="M40" s="618"/>
      <c r="N40" s="618"/>
      <c r="O40" s="618"/>
      <c r="P40" s="618"/>
      <c r="Q40" s="618"/>
      <c r="R40" s="618"/>
      <c r="S40" s="618"/>
      <c r="T40" s="618"/>
      <c r="U40" s="619"/>
      <c r="W40" s="21"/>
      <c r="X40" s="21"/>
    </row>
    <row r="41" spans="1:25" ht="26.25" customHeight="1" x14ac:dyDescent="0.15">
      <c r="C41" s="86"/>
      <c r="I41" s="25"/>
      <c r="J41" s="25" t="s">
        <v>7</v>
      </c>
      <c r="K41" s="25"/>
      <c r="L41" s="618" t="s">
        <v>447</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448</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449</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2851</v>
      </c>
      <c r="Q49" s="598"/>
      <c r="R49" s="598"/>
      <c r="S49" s="598"/>
      <c r="T49" s="598"/>
      <c r="U49" s="599"/>
    </row>
    <row r="50" spans="3:23" ht="26.25" customHeight="1" x14ac:dyDescent="0.15">
      <c r="C50" s="570" t="s">
        <v>11</v>
      </c>
      <c r="D50" s="571"/>
      <c r="E50" s="572"/>
      <c r="F50" s="581" t="s">
        <v>446</v>
      </c>
      <c r="G50" s="582"/>
      <c r="H50" s="582"/>
      <c r="I50" s="582"/>
      <c r="J50" s="582"/>
      <c r="K50" s="582"/>
      <c r="L50" s="582"/>
      <c r="M50" s="582"/>
      <c r="N50" s="341" t="s">
        <v>172</v>
      </c>
      <c r="O50" s="449"/>
      <c r="P50" s="450"/>
      <c r="Q50" s="585" t="s">
        <v>448</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c r="G54" s="496"/>
      <c r="H54" s="496"/>
      <c r="I54" s="496"/>
      <c r="J54" s="496"/>
      <c r="K54" s="496"/>
      <c r="L54" s="32" t="s">
        <v>48</v>
      </c>
      <c r="M54" s="32"/>
      <c r="N54" s="502"/>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538</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450</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451</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5</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7385.3</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5</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7385.3</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452</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7385.3</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f>+別紙!AA15</f>
        <v>0.1</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7385.2</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7385.3</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0.1</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7385.3</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株式会社マルビ</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株式会社マルビ</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株式会社マルビ</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株式会社マルビ</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6"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株式会社マルビ</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2.2999999999999998</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2.2999999999999998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2.2999999999999998</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2.2999999999999998</v>
      </c>
      <c r="P27" s="700"/>
      <c r="Q27" s="700"/>
      <c r="R27" s="700"/>
      <c r="S27" s="49" t="s">
        <v>38</v>
      </c>
      <c r="T27" s="70"/>
      <c r="U27" s="70"/>
      <c r="X27" s="68" t="s">
        <v>39</v>
      </c>
      <c r="Y27" s="71"/>
      <c r="AG27" s="58"/>
      <c r="AH27" s="58"/>
      <c r="AI27" s="58"/>
      <c r="AJ27" s="58"/>
      <c r="AK27" s="742">
        <f>+AG18+O27</f>
        <v>2.2999999999999998</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2.2999999999999998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2.2999999999999998</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2.2999999999999998</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2.2999999999999998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株式会社マルビ</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株式会社マルビ</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9"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株式会社マルビ</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7367.3</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7367.3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7367.3</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7367.3</v>
      </c>
      <c r="P27" s="700"/>
      <c r="Q27" s="700"/>
      <c r="R27" s="700"/>
      <c r="S27" s="49" t="s">
        <v>38</v>
      </c>
      <c r="T27" s="70"/>
      <c r="U27" s="70"/>
      <c r="X27" s="68" t="s">
        <v>39</v>
      </c>
      <c r="Y27" s="71"/>
      <c r="AG27" s="58"/>
      <c r="AH27" s="58"/>
      <c r="AI27" s="58"/>
      <c r="AJ27" s="58"/>
      <c r="AK27" s="742">
        <f>+AG18+O27</f>
        <v>7367.3</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7367.3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7367.3</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7367.3</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7367.3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株式会社マルビ</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株式会社マルビ</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株式会社マルビ</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株式会社マルビ</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株式会社マルビ</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A19"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株式会社マルビ</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12.1</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3.5</v>
      </c>
      <c r="M9" s="377">
        <f>IF(OR(ｷ.紙くず!F24&gt;0,ｷ.紙くず!F24&lt;0),ｷ.紙くず!F24,IF(M$19&gt;0,"0",0))</f>
        <v>0</v>
      </c>
      <c r="N9" s="377">
        <f>IF(OR(ｸ.木くず!F24&gt;0,ｸ.木くず!F24&lt;0),ｸ.木くず!F24,IF(N$19&gt;0,"0",0))</f>
        <v>0.1</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2.2999999999999998</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7367.3</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7385.3</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12.1</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3.5</v>
      </c>
      <c r="M14" s="383">
        <f>IF(OR(ｷ.紙くず!F29&gt;0,ｷ.紙くず!F29&lt;0),ｷ.紙くず!F29,IF(M$19&gt;0,"0",0))</f>
        <v>0</v>
      </c>
      <c r="N14" s="383">
        <f>IF(OR(ｸ.木くず!F29&gt;0,ｸ.木くず!F29&lt;0),ｸ.木くず!F29,IF(N$19&gt;0,"0",0))</f>
        <v>0.1</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2.2999999999999998</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7367.3</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7385.3</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f>IF(OR(ｷ.紙くず!F30&gt;0,ｷ.紙くず!F30&lt;0),ｷ.紙くず!F30,IF(M$19&gt;0,"0",0))</f>
        <v>0</v>
      </c>
      <c r="N15" s="383">
        <f>IF(OR(ｸ.木くず!F30&gt;0,ｸ.木くず!F30&lt;0),ｸ.木くず!F30,IF(N$19&gt;0,"0",0))</f>
        <v>0.1</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f t="shared" si="0"/>
        <v>0.1</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12.1</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3.5</v>
      </c>
      <c r="M16" s="383">
        <f>IF(OR(ｷ.紙くず!F31&gt;0,ｷ.紙くず!F31&lt;0),ｷ.紙くず!F31,IF(M$19&gt;0,"0",0))</f>
        <v>0</v>
      </c>
      <c r="N16" s="383" t="str">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2.2999999999999998</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7367.3</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7385.2</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12.1</v>
      </c>
      <c r="I19" s="389">
        <f t="shared" si="1"/>
        <v>0</v>
      </c>
      <c r="J19" s="389">
        <f t="shared" si="1"/>
        <v>0</v>
      </c>
      <c r="K19" s="389">
        <f t="shared" si="1"/>
        <v>0</v>
      </c>
      <c r="L19" s="389">
        <f t="shared" si="1"/>
        <v>3.5</v>
      </c>
      <c r="M19" s="389">
        <f t="shared" si="1"/>
        <v>0</v>
      </c>
      <c r="N19" s="389">
        <f t="shared" si="1"/>
        <v>0.1</v>
      </c>
      <c r="O19" s="389">
        <f t="shared" si="1"/>
        <v>0</v>
      </c>
      <c r="P19" s="389">
        <f t="shared" si="1"/>
        <v>0</v>
      </c>
      <c r="Q19" s="389">
        <f t="shared" si="1"/>
        <v>0</v>
      </c>
      <c r="R19" s="389">
        <f t="shared" si="1"/>
        <v>0</v>
      </c>
      <c r="S19" s="389">
        <f t="shared" si="1"/>
        <v>2.2999999999999998</v>
      </c>
      <c r="T19" s="389">
        <f t="shared" si="1"/>
        <v>0</v>
      </c>
      <c r="U19" s="389">
        <f t="shared" si="1"/>
        <v>0</v>
      </c>
      <c r="V19" s="389">
        <f t="shared" si="1"/>
        <v>7367.3</v>
      </c>
      <c r="W19" s="389">
        <f t="shared" si="1"/>
        <v>0</v>
      </c>
      <c r="X19" s="389">
        <f t="shared" si="1"/>
        <v>0</v>
      </c>
      <c r="Y19" s="389">
        <f t="shared" si="1"/>
        <v>0</v>
      </c>
      <c r="Z19" s="390">
        <f t="shared" si="1"/>
        <v>0</v>
      </c>
      <c r="AA19" s="391">
        <f t="shared" ref="AA19:AA25" si="2">SUM(G19:Z19)</f>
        <v>7385.3</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12.1</v>
      </c>
      <c r="I37" s="424">
        <f t="shared" si="8"/>
        <v>0</v>
      </c>
      <c r="J37" s="424">
        <f t="shared" si="8"/>
        <v>0</v>
      </c>
      <c r="K37" s="424">
        <f t="shared" si="8"/>
        <v>0</v>
      </c>
      <c r="L37" s="424">
        <f t="shared" si="8"/>
        <v>3.5</v>
      </c>
      <c r="M37" s="424">
        <f t="shared" si="8"/>
        <v>0</v>
      </c>
      <c r="N37" s="424">
        <f t="shared" si="8"/>
        <v>0.1</v>
      </c>
      <c r="O37" s="424">
        <f t="shared" si="8"/>
        <v>0</v>
      </c>
      <c r="P37" s="424">
        <f t="shared" si="8"/>
        <v>0</v>
      </c>
      <c r="Q37" s="424">
        <f t="shared" si="8"/>
        <v>0</v>
      </c>
      <c r="R37" s="424">
        <f t="shared" si="8"/>
        <v>0</v>
      </c>
      <c r="S37" s="424">
        <f t="shared" si="8"/>
        <v>2.2999999999999998</v>
      </c>
      <c r="T37" s="424">
        <f t="shared" si="8"/>
        <v>0</v>
      </c>
      <c r="U37" s="424">
        <f t="shared" si="8"/>
        <v>0</v>
      </c>
      <c r="V37" s="424">
        <f t="shared" si="8"/>
        <v>7367.3</v>
      </c>
      <c r="W37" s="424">
        <f t="shared" si="8"/>
        <v>0</v>
      </c>
      <c r="X37" s="424">
        <f t="shared" si="8"/>
        <v>0</v>
      </c>
      <c r="Y37" s="424">
        <f t="shared" si="8"/>
        <v>0</v>
      </c>
      <c r="Z37" s="425">
        <f t="shared" si="8"/>
        <v>0</v>
      </c>
      <c r="AA37" s="426">
        <f t="shared" si="4"/>
        <v>7385.3</v>
      </c>
    </row>
    <row r="38" spans="2:27" ht="24" customHeight="1" x14ac:dyDescent="0.15">
      <c r="B38" s="170"/>
      <c r="C38" s="776"/>
      <c r="D38" s="227"/>
      <c r="E38" s="225" t="s">
        <v>319</v>
      </c>
      <c r="F38" s="443"/>
      <c r="G38" s="415">
        <f t="shared" ref="G38:Z38" si="9">SUM(G39:G41)</f>
        <v>0</v>
      </c>
      <c r="H38" s="415">
        <f t="shared" si="9"/>
        <v>12.1</v>
      </c>
      <c r="I38" s="415">
        <f t="shared" si="9"/>
        <v>0</v>
      </c>
      <c r="J38" s="415">
        <f t="shared" si="9"/>
        <v>0</v>
      </c>
      <c r="K38" s="415">
        <f t="shared" si="9"/>
        <v>0</v>
      </c>
      <c r="L38" s="415">
        <f t="shared" si="9"/>
        <v>3.5</v>
      </c>
      <c r="M38" s="415">
        <f t="shared" si="9"/>
        <v>0</v>
      </c>
      <c r="N38" s="415">
        <f t="shared" si="9"/>
        <v>0.1</v>
      </c>
      <c r="O38" s="415">
        <f t="shared" si="9"/>
        <v>0</v>
      </c>
      <c r="P38" s="415">
        <f t="shared" si="9"/>
        <v>0</v>
      </c>
      <c r="Q38" s="415">
        <f t="shared" si="9"/>
        <v>0</v>
      </c>
      <c r="R38" s="415">
        <f t="shared" si="9"/>
        <v>0</v>
      </c>
      <c r="S38" s="415">
        <f t="shared" si="9"/>
        <v>2.2999999999999998</v>
      </c>
      <c r="T38" s="415">
        <f t="shared" si="9"/>
        <v>0</v>
      </c>
      <c r="U38" s="415">
        <f t="shared" si="9"/>
        <v>0</v>
      </c>
      <c r="V38" s="415">
        <f t="shared" si="9"/>
        <v>7367.3</v>
      </c>
      <c r="W38" s="415">
        <f t="shared" si="9"/>
        <v>0</v>
      </c>
      <c r="X38" s="415">
        <f t="shared" si="9"/>
        <v>0</v>
      </c>
      <c r="Y38" s="415">
        <f t="shared" si="9"/>
        <v>0</v>
      </c>
      <c r="Z38" s="416">
        <f t="shared" si="9"/>
        <v>0</v>
      </c>
      <c r="AA38" s="417">
        <f t="shared" si="4"/>
        <v>7385.3</v>
      </c>
    </row>
    <row r="39" spans="2:27" ht="24" customHeight="1" x14ac:dyDescent="0.15">
      <c r="B39" s="170"/>
      <c r="C39" s="776"/>
      <c r="D39" s="228"/>
      <c r="E39" s="223"/>
      <c r="F39" s="221" t="s">
        <v>233</v>
      </c>
      <c r="G39" s="418">
        <f>+ｱ.燃え殻!$Z$28</f>
        <v>0</v>
      </c>
      <c r="H39" s="418">
        <f>+ｲ.汚泥!$Z$28</f>
        <v>12.1</v>
      </c>
      <c r="I39" s="418">
        <f>+ｳ.廃油!$Z$28</f>
        <v>0</v>
      </c>
      <c r="J39" s="418">
        <f>+ｴ.廃酸!$Z$28</f>
        <v>0</v>
      </c>
      <c r="K39" s="418">
        <f>+ｵ.廃ｱﾙｶﾘ!$Z$28</f>
        <v>0</v>
      </c>
      <c r="L39" s="418">
        <f>+ｶ.廃ﾌﾟﾗ類!$Z$28</f>
        <v>3.5</v>
      </c>
      <c r="M39" s="418">
        <f>+ｷ.紙くず!$Z$28</f>
        <v>0</v>
      </c>
      <c r="N39" s="418">
        <f>+ｸ.木くず!$Z$28</f>
        <v>0.1</v>
      </c>
      <c r="O39" s="418">
        <f>+ｹ.繊維くず!$Z$28</f>
        <v>0</v>
      </c>
      <c r="P39" s="418">
        <f>+ｺ.動植物性残さ!$Z$28</f>
        <v>0</v>
      </c>
      <c r="Q39" s="418">
        <f>+ｻ.動物系固形不要物!$Z$28</f>
        <v>0</v>
      </c>
      <c r="R39" s="418">
        <f>+ｼ.ｺﾞﾑくず!$Z$28</f>
        <v>0</v>
      </c>
      <c r="S39" s="418">
        <f>+ｽ.金属くず!$Z$28</f>
        <v>2.2999999999999998</v>
      </c>
      <c r="T39" s="418">
        <f>+ｾ.ｶﾞﾗｽ･ｺﾝｸﾘ･陶磁器くず!$Z$28</f>
        <v>0</v>
      </c>
      <c r="U39" s="418">
        <f>+ｿ.鉱さい!$Z$28</f>
        <v>0</v>
      </c>
      <c r="V39" s="418">
        <f>+ﾀ.がれき類!$Z$28</f>
        <v>7367.3</v>
      </c>
      <c r="W39" s="418">
        <f>+ﾁ.動物のふん尿!$Z$28</f>
        <v>0</v>
      </c>
      <c r="X39" s="418">
        <f>+ﾂ.動物の死体!$Z$28</f>
        <v>0</v>
      </c>
      <c r="Y39" s="418">
        <f>+ﾃ.ばいじん!$Z$28</f>
        <v>0</v>
      </c>
      <c r="Z39" s="419">
        <f>+ﾄ.混合廃棄物その他!$Z$28</f>
        <v>0</v>
      </c>
      <c r="AA39" s="420">
        <f t="shared" si="4"/>
        <v>7385.3</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12.1</v>
      </c>
      <c r="I43" s="427">
        <f>+ｳ.廃油!$AK$27</f>
        <v>0</v>
      </c>
      <c r="J43" s="427">
        <f>+ｴ.廃酸!$AK$27</f>
        <v>0</v>
      </c>
      <c r="K43" s="427">
        <f>+ｵ.廃ｱﾙｶﾘ!$AK$27</f>
        <v>0</v>
      </c>
      <c r="L43" s="427">
        <f>+ｶ.廃ﾌﾟﾗ類!$AK$27</f>
        <v>3.5</v>
      </c>
      <c r="M43" s="427">
        <f>+ｷ.紙くず!$AK$27</f>
        <v>0</v>
      </c>
      <c r="N43" s="427">
        <f>+ｸ.木くず!$AK$27</f>
        <v>0.1</v>
      </c>
      <c r="O43" s="427">
        <f>+ｹ.繊維くず!$AK$27</f>
        <v>0</v>
      </c>
      <c r="P43" s="427">
        <f>+ｺ.動植物性残さ!$AK$27</f>
        <v>0</v>
      </c>
      <c r="Q43" s="427">
        <f>+ｻ.動物系固形不要物!$AK$27</f>
        <v>0</v>
      </c>
      <c r="R43" s="427">
        <f>+ｼ.ｺﾞﾑくず!$AK$27</f>
        <v>0</v>
      </c>
      <c r="S43" s="427">
        <f>+ｽ.金属くず!$AK$27</f>
        <v>2.2999999999999998</v>
      </c>
      <c r="T43" s="427">
        <f>+ｾ.ｶﾞﾗｽ･ｺﾝｸﾘ･陶磁器くず!$AK$27</f>
        <v>0</v>
      </c>
      <c r="U43" s="427">
        <f>+ｿ.鉱さい!$AK$27</f>
        <v>0</v>
      </c>
      <c r="V43" s="427">
        <f>+ﾀ.がれき類!$AK$27</f>
        <v>7367.3</v>
      </c>
      <c r="W43" s="427">
        <f>+ﾁ.動物のふん尿!$AK$27</f>
        <v>0</v>
      </c>
      <c r="X43" s="427">
        <f>+ﾂ.動物の死体!$AK$27</f>
        <v>0</v>
      </c>
      <c r="Y43" s="427">
        <f>+ﾃ.ばいじん!$AK$27</f>
        <v>0</v>
      </c>
      <c r="Z43" s="428">
        <f>+ﾄ.混合廃棄物その他!$AK$27</f>
        <v>0</v>
      </c>
      <c r="AA43" s="429">
        <f t="shared" si="4"/>
        <v>7385.3</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0.1</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0.1</v>
      </c>
    </row>
    <row r="45" spans="2:27" ht="24" customHeight="1" x14ac:dyDescent="0.15">
      <c r="B45" s="170"/>
      <c r="C45" s="177"/>
      <c r="D45" s="442" t="s">
        <v>190</v>
      </c>
      <c r="E45" s="805" t="s">
        <v>237</v>
      </c>
      <c r="F45" s="806"/>
      <c r="G45" s="433">
        <f>+ｱ.燃え殻!$AR$24</f>
        <v>0</v>
      </c>
      <c r="H45" s="433">
        <f>+ｲ.汚泥!$AR$24</f>
        <v>12.1</v>
      </c>
      <c r="I45" s="433">
        <f>+ｳ.廃油!$AR$24</f>
        <v>0</v>
      </c>
      <c r="J45" s="433">
        <f>+ｴ.廃酸!$AR$24</f>
        <v>0</v>
      </c>
      <c r="K45" s="433">
        <f>+ｵ.廃ｱﾙｶﾘ!$AR$24</f>
        <v>0</v>
      </c>
      <c r="L45" s="433">
        <f>+ｶ.廃ﾌﾟﾗ類!$AR$24</f>
        <v>3.5</v>
      </c>
      <c r="M45" s="433">
        <f>+ｷ.紙くず!$AR$24</f>
        <v>0</v>
      </c>
      <c r="N45" s="433">
        <f>+ｸ.木くず!$AR$24</f>
        <v>0.1</v>
      </c>
      <c r="O45" s="433">
        <f>+ｹ.繊維くず!$AR$24</f>
        <v>0</v>
      </c>
      <c r="P45" s="433">
        <f>+ｺ.動植物性残さ!$AR$24</f>
        <v>0</v>
      </c>
      <c r="Q45" s="433">
        <f>+ｻ.動物系固形不要物!$AR$24</f>
        <v>0</v>
      </c>
      <c r="R45" s="433">
        <f>+ｼ.ｺﾞﾑくず!$AR$24</f>
        <v>0</v>
      </c>
      <c r="S45" s="433">
        <f>+ｽ.金属くず!$AR$24</f>
        <v>2.2999999999999998</v>
      </c>
      <c r="T45" s="433">
        <f>+ｾ.ｶﾞﾗｽ･ｺﾝｸﾘ･陶磁器くず!$AR$24</f>
        <v>0</v>
      </c>
      <c r="U45" s="433">
        <f>+ｿ.鉱さい!$AR$24</f>
        <v>0</v>
      </c>
      <c r="V45" s="433">
        <f>+ﾀ.がれき類!$AR$24</f>
        <v>7367.3</v>
      </c>
      <c r="W45" s="433">
        <f>+ﾁ.動物のふん尿!$AR$24</f>
        <v>0</v>
      </c>
      <c r="X45" s="433">
        <f>+ﾂ.動物の死体!$AR$24</f>
        <v>0</v>
      </c>
      <c r="Y45" s="433">
        <f>+ﾃ.ばいじん!$AR$24</f>
        <v>0</v>
      </c>
      <c r="Z45" s="434">
        <f>+ﾄ.混合廃棄物その他!$AR$24</f>
        <v>0</v>
      </c>
      <c r="AA45" s="435">
        <f t="shared" si="4"/>
        <v>7385.3</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24.2</v>
      </c>
      <c r="I55" s="480">
        <f t="shared" si="10"/>
        <v>0</v>
      </c>
      <c r="J55" s="480">
        <f t="shared" si="10"/>
        <v>0</v>
      </c>
      <c r="K55" s="480">
        <f t="shared" si="10"/>
        <v>0</v>
      </c>
      <c r="L55" s="480">
        <f t="shared" si="10"/>
        <v>7</v>
      </c>
      <c r="M55" s="480">
        <f t="shared" si="10"/>
        <v>0</v>
      </c>
      <c r="N55" s="480">
        <f t="shared" si="10"/>
        <v>0.2</v>
      </c>
      <c r="O55" s="480">
        <f t="shared" si="10"/>
        <v>0</v>
      </c>
      <c r="P55" s="480">
        <f t="shared" si="10"/>
        <v>0</v>
      </c>
      <c r="Q55" s="480">
        <f t="shared" si="10"/>
        <v>0</v>
      </c>
      <c r="R55" s="480">
        <f t="shared" si="10"/>
        <v>0</v>
      </c>
      <c r="S55" s="480">
        <f t="shared" si="10"/>
        <v>4.5999999999999996</v>
      </c>
      <c r="T55" s="480">
        <f t="shared" si="10"/>
        <v>0</v>
      </c>
      <c r="U55" s="480">
        <f t="shared" si="10"/>
        <v>0</v>
      </c>
      <c r="V55" s="480">
        <f t="shared" si="10"/>
        <v>14734.6</v>
      </c>
      <c r="W55" s="480">
        <f t="shared" si="10"/>
        <v>0</v>
      </c>
      <c r="X55" s="480">
        <f t="shared" si="10"/>
        <v>0</v>
      </c>
      <c r="Y55" s="480">
        <f t="shared" si="10"/>
        <v>0</v>
      </c>
      <c r="Z55" s="480">
        <f t="shared" si="10"/>
        <v>0</v>
      </c>
      <c r="AA55" s="481">
        <f>+AA9+AA19+AA20</f>
        <v>14770.6</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3"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tabSelected="1" view="pageBreakPreview" topLeftCell="B1" zoomScaleNormal="100" zoomScaleSheetLayoutView="100" workbookViewId="0">
      <selection activeCell="AB26" sqref="AB2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７年  ５月 ８日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横浜市鶴見区東寺尾二丁目５番２３号</v>
      </c>
      <c r="M16" s="851"/>
      <c r="N16" s="851"/>
      <c r="O16" s="851"/>
      <c r="P16" s="851"/>
      <c r="Q16" s="851"/>
      <c r="R16" s="851"/>
      <c r="S16" s="851"/>
      <c r="T16" s="851"/>
      <c r="U16" s="282"/>
    </row>
    <row r="17" spans="1:21" ht="26.25" customHeight="1" x14ac:dyDescent="0.15">
      <c r="C17" s="86"/>
      <c r="I17" s="25"/>
      <c r="J17" s="25" t="s">
        <v>7</v>
      </c>
      <c r="K17" s="25"/>
      <c r="L17" s="851" t="str">
        <f>+表紙!L41</f>
        <v>株式会社マルビ　　　　　　　　　　　　　　　　　　　　　　　　　　　　　　　　代表取締役俵寛幸</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045-571-0537</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株式会社マルビ</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2851</v>
      </c>
      <c r="Q25" s="823"/>
      <c r="R25" s="823"/>
      <c r="S25" s="823"/>
      <c r="T25" s="823"/>
      <c r="U25" s="824"/>
    </row>
    <row r="26" spans="1:21" ht="26.25" customHeight="1" x14ac:dyDescent="0.15">
      <c r="C26" s="570" t="s">
        <v>11</v>
      </c>
      <c r="D26" s="571"/>
      <c r="E26" s="572"/>
      <c r="F26" s="838" t="str">
        <f>+表紙!F50</f>
        <v>横浜市鶴見区東寺尾二丁目５番２３号</v>
      </c>
      <c r="G26" s="839"/>
      <c r="H26" s="839"/>
      <c r="I26" s="839"/>
      <c r="J26" s="839"/>
      <c r="K26" s="839"/>
      <c r="L26" s="839"/>
      <c r="M26" s="839"/>
      <c r="N26" s="341" t="s">
        <v>172</v>
      </c>
      <c r="O26"/>
      <c r="P26"/>
      <c r="Q26" s="833" t="str">
        <f>IF(+表紙!Q50="","",+表紙!Q50)</f>
        <v>045-571-0537</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f>+表紙!F54</f>
        <v>0</v>
      </c>
      <c r="G30" s="826"/>
      <c r="H30" s="826"/>
      <c r="I30" s="826"/>
      <c r="J30" s="826"/>
      <c r="K30" s="826"/>
      <c r="L30" s="32" t="s">
        <v>48</v>
      </c>
      <c r="M30" s="32"/>
      <c r="N30" s="632" t="str">
        <f>IF(COUNTA(表紙!N54)=1,+表紙!N54,"")</f>
        <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538</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t="str">
        <f>IF(+表紙!F61="","",+表紙!F61)</f>
        <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5</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7385.3</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5</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7385.3</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工事現場で発生したアスファルト殻・コンクリート殻は、現場にて分別し、産業廃棄物収集運搬許可をえた車両により中間施設まで運搬し、マニフェストにより管理を行う。</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7385.3</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f>+表紙!K209</f>
        <v>0.1</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7385.2</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7385.3</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0.1</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7385.3</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6" zoomScaleNormal="100"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株式会社マルビ</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12.1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12.1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12.1</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12.1</v>
      </c>
      <c r="P27" s="700"/>
      <c r="Q27" s="700"/>
      <c r="R27" s="700"/>
      <c r="S27" s="49" t="s">
        <v>38</v>
      </c>
      <c r="T27" s="70"/>
      <c r="U27" s="70"/>
      <c r="X27" s="68" t="s">
        <v>39</v>
      </c>
      <c r="Y27" s="71"/>
      <c r="AG27" s="58"/>
      <c r="AH27" s="58"/>
      <c r="AI27" s="58"/>
      <c r="AJ27" s="58"/>
      <c r="AK27" s="742">
        <f>+AG18+O27</f>
        <v>12.1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12.1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12.1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12.1</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12.1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株式会社マルビ</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株式会社マルビ</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株式会社マルビ</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6"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株式会社マルビ</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3.5</v>
      </c>
      <c r="P27" s="700"/>
      <c r="Q27" s="700"/>
      <c r="R27" s="700"/>
      <c r="S27" s="49" t="s">
        <v>38</v>
      </c>
      <c r="T27" s="70"/>
      <c r="U27" s="70"/>
      <c r="X27" s="68" t="s">
        <v>39</v>
      </c>
      <c r="Y27" s="71"/>
      <c r="AG27" s="58"/>
      <c r="AH27" s="58"/>
      <c r="AI27" s="58"/>
      <c r="AJ27" s="58"/>
      <c r="AK27" s="742">
        <f>+AG18+O27</f>
        <v>3.5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3.5</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3.5</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3.5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株式会社マルビ</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9"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株式会社マルビ</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0.1</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0.1</v>
      </c>
      <c r="P27" s="700"/>
      <c r="Q27" s="700"/>
      <c r="R27" s="700"/>
      <c r="S27" s="49" t="s">
        <v>38</v>
      </c>
      <c r="T27" s="70"/>
      <c r="U27" s="70"/>
      <c r="X27" s="68" t="s">
        <v>39</v>
      </c>
      <c r="Y27" s="71"/>
      <c r="AG27" s="58"/>
      <c r="AH27" s="58"/>
      <c r="AI27" s="58"/>
      <c r="AJ27" s="58"/>
      <c r="AK27" s="742">
        <f>+AG18+O27</f>
        <v>0.1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0.1</v>
      </c>
      <c r="G30" s="712"/>
      <c r="H30" s="214" t="s">
        <v>198</v>
      </c>
      <c r="L30" s="709"/>
      <c r="O30" s="61"/>
      <c r="Q30" s="699">
        <f>+ROUND(Z28,1)+ROUND(Z29,1)+ROUND(Z30,1)</f>
        <v>0.1</v>
      </c>
      <c r="R30" s="700"/>
      <c r="S30" s="700"/>
      <c r="T30" s="700"/>
      <c r="U30" s="49" t="s">
        <v>16</v>
      </c>
      <c r="X30" s="697" t="s">
        <v>186</v>
      </c>
      <c r="Y30" s="698"/>
      <c r="Z30" s="690"/>
      <c r="AA30" s="691"/>
      <c r="AB30" s="691"/>
      <c r="AC30" s="691"/>
      <c r="AD30" s="691"/>
      <c r="AE30" s="49" t="s">
        <v>13</v>
      </c>
      <c r="AK30" s="651">
        <v>0.1</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2025-05-05T23:40:19Z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