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B6B02D85-F15E-491B-A1DB-6DC07CF6509E}"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45" yWindow="5400" windowWidth="10170" windowHeight="10605"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<sst xmlns="http://schemas.openxmlformats.org/spreadsheetml/2006/main" count="3150" uniqueCount="460">
  <si>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</si>
  <si>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</si>
  <si>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</si>
  <si>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</si>
  <si>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</si>
  <si>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</si>
  <si>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</si>
  <si>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</si>
  <si>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</si>
  <si>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</si>
  <si>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</si>
  <si>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</si>
  <si>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</si>
  <si>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</si>
  <si>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</si>
  <si>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</si>
  <si>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</si>
  <si>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</si>
  <si>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</si>
  <si>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</si>
  <si>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</si>
  <si>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</si>
  <si>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</si>
  <si>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</si>
  <si>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</si>
  <si>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</si>
  <si>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</si>
  <si>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</si>
  <si>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</si>
  <si>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</si>
  <si>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</si>
  <si>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</si>
  <si>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</si>
  <si>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</si>
  <si>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</si>
  <si>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</si>
  <si>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</si>
  <si>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</si>
  <si>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</si>
  <si>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</si>
  <si>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</si>
  <si>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</si>
  <si>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</si>
  <si>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</si>
  <si>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</si>
  <si>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</si>
  <si>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</si>
  <si>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</si>
  <si>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</si>
  <si>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</si>
  <si>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</si>
  <si>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</si>
  <si>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</si>
  <si>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</si>
  <si>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</si>
  <si>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</si>
  <si>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</si>
  <si>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</si>
  <si>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</si>
  <si>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</si>
  <si>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</si>
  <si>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</si>
  <si>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</si>
  <si>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</si>
  <si>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</si>
  <si>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</si>
  <si>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</si>
  <si>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</si>
  <si>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</si>
  <si>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</si>
  <si>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</si>
  <si>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</si>
  <si>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</si>
  <si>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</si>
  <si>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</si>
  <si>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</si>
  <si>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</si>
  <si>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</si>
  <si>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</si>
  <si>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</si>
  <si>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</si>
  <si>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</si>
  <si>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</si>
  <si>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</si>
  <si>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</si>
  <si>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</si>
  <si>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</si>
  <si>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</si>
  <si>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</si>
  <si>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</si>
  <si>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</si>
  <si>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</si>
  <si>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</si>
  <si>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</si>
  <si>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</si>
  <si>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</si>
  <si>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</si>
  <si>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</si>
  <si>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</si>
  <si>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</si>
  <si>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</si>
  <si>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</si>
  <si>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</si>
  <si>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</si>
  <si>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</si>
  <si>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</si>
  <si>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</si>
  <si>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</si>
  <si>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</si>
  <si>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</si>
  <si>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</si>
  <si>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</si>
  <si>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</si>
  <si>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</si>
  <si>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</si>
  <si>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</si>
  <si>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</si>
  <si>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</si>
  <si>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</si>
  <si>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</si>
  <si>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</si>
  <si>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</si>
  <si>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</si>
  <si>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</si>
  <si>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</si>
  <si>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</si>
  <si>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</si>
  <si>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</si>
  <si>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</si>
  <si>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</si>
  <si>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</si>
  <si>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</si>
  <si>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</si>
  <si>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</si>
  <si>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</si>
  <si>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</si>
  <si>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</si>
  <si>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</si>
  <si>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</si>
  <si>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</si>
  <si>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</si>
  <si>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</si>
  <si>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</si>
  <si>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</si>
  <si>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</si>
  <si>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</si>
  <si>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</si>
  <si>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</si>
  <si>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</si>
  <si>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</si>
  <si>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</si>
  <si>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</si>
  <si>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</si>
  <si>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</si>
  <si>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</si>
  <si>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</si>
  <si>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</si>
  <si>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</si>
  <si>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</si>
  <si>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</si>
  <si>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</si>
  <si>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</si>
  <si>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</si>
  <si>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</si>
  <si>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</si>
  <si>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</si>
  <si>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</si>
  <si>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</si>
  <si>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</si>
  <si>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</si>
  <si>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</si>
  <si>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</si>
  <si>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</si>
  <si>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</si>
  <si>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</si>
  <si>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</si>
  <si>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</si>
  <si>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</si>
  <si>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</si>
  <si>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</si>
  <si>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</si>
  <si>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</si>
  <si>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</si>
  <si>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</si>
  <si>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</si>
  <si>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</si>
  <si>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</si>
  <si>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</si>
  <si>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</si>
  <si>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</si>
  <si>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</si>
  <si>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</si>
  <si>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</si>
  <si>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</si>
  <si>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</si>
  <si>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</si>
  <si>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</si>
  <si>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</si>
  <si>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</si>
  <si>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</si>
  <si>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</si>
  <si>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</si>
  <si>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</si>
  <si>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</si>
  <si>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</si>
  <si>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</si>
  <si>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</si>
  <si>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</si>
  <si>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</si>
  <si>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</si>
  <si>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</si>
  <si>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</si>
  <si>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</si>
  <si>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</si>
  <si>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</si>
  <si>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</si>
  <si>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</si>
  <si>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</si>
  <si>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</si>
  <si>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</si>
  <si>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</si>
  <si>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</si>
  <si>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</si>
  <si>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</si>
  <si>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</si>
  <si>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</si>
  <si>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</si>
  <si>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</si>
  <si>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</si>
  <si>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</si>
  <si>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</si>
  <si>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</si>
  <si>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</si>
  <si>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</si>
  <si>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</si>
  <si>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</si>
  <si>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</si>
  <si>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</si>
  <si>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</si>
  <si>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</si>
  <si>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</si>
  <si>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</si>
  <si>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</si>
  <si>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</si>
  <si>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</si>
  <si>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</si>
  <si>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</si>
  <si>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</si>
  <si>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</si>
  <si>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</si>
  <si>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</si>
  <si>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</si>
  <si>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</si>
  <si>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</si>
  <si>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</si>
  <si>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</si>
  <si>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</si>
  <si>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</si>
  <si>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</si>
  <si>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</si>
  <si>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</si>
  <si>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</si>
  <si>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</si>
  <si>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</si>
  <si>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</si>
  <si>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</si>
  <si>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</si>
  <si>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</si>
  <si>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</si>
  <si>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</si>
  <si>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</si>
  <si>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</si>
  <si>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</si>
  <si>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</si>
  <si>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</si>
  <si>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</si>
  <si>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</si>
  <si>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</si>
  <si>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</si>
  <si>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</si>
  <si>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</si>
  <si>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</si>
  <si>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</si>
  <si>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</si>
  <si>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</si>
  <si>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</si>
  <si>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</si>
  <si>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</si>
  <si>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</si>
  <si>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</si>
  <si>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</si>
  <si>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</si>
  <si>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</si>
  <si>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</si>
  <si>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</si>
  <si>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</si>
  <si>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</si>
  <si>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</si>
  <si>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</si>
  <si>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</si>
  <si>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</si>
  <si>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</si>
  <si>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</si>
  <si>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</si>
  <si>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</si>
  <si>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</si>
  <si>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</si>
  <si>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</si>
  <si>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</si>
  <si>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</si>
  <si>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</si>
  <si>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</si>
  <si>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</si>
  <si>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</si>
  <si>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</si>
  <si>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</si>
  <si>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</si>
  <si>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</si>
  <si>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</si>
  <si>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</si>
  <si>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</si>
  <si>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</si>
  <si>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</si>
  <si>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</si>
  <si>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</si>
  <si>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</si>
  <si>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</si>
  <si>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</si>
  <si>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</si>
  <si>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</si>
  <si>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</si>
  <si>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</si>
  <si>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</si>
  <si>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</si>
  <si>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</si>
  <si>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</si>
  <si>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</si>
  <si>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</si>
  <si>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</si>
  <si>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</si>
  <si>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</si>
  <si>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</si>
  <si>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</si>
  <si>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</si>
  <si>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</si>
  <si>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</si>
  <si>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</si>
  <si>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</si>
  <si>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</si>
  <si>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</si>
  <si>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</si>
  <si>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</si>
  <si>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</si>
  <si>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</si>
  <si>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</si>
  <si>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</si>
  <si>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</si>
  <si>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</si>
  <si>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</si>
  <si>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</si>
  <si>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</si>
  <si>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</si>
  <si>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</si>
  <si>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</si>
  <si>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</si>
  <si>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</si>
  <si>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</si>
  <si>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</si>
  <si>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</si>
  <si>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</si>
  <si>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</si>
  <si>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</si>
  <si>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</si>
  <si>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</si>
  <si>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</si>
  <si>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</si>
  <si>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</si>
  <si>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</si>
  <si>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</si>
  <si>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</si>
  <si>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</si>
  <si>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</si>
  <si>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</si>
  <si>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</si>
  <si>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</si>
  <si>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</si>
  <si>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</si>
  <si>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</si>
  <si>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</si>
  <si>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</si>
  <si>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</si>
  <si>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</si>
  <si>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</si>
  <si>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</si>
  <si>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</si>
  <si>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</si>
  <si>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</si>
  <si>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</si>
  <si>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</si>
  <si>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</si>
  <si>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</si>
  <si>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</si>
  <si>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</si>
  <si>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</si>
  <si>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</si>
  <si>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</si>
  <si>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</si>
  <si>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</si>
  <si>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</si>
  <si>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</si>
  <si>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</si>
  <si>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</si>
  <si>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</si>
  <si>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</si>
  <si>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</si>
  <si>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</si>
  <si>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</si>
  <si>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</si>
  <si>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</si>
  <si>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</si>
  <si>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</si>
  <si>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</si>
  <si>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</si>
  <si>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</si>
  <si>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</si>
  <si>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</si>
  <si>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</si>
  <si>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</si>
  <si>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</si>
  <si>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</si>
  <si>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</si>
  <si>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</si>
  <si>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</si>
  <si>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</si>
  <si>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</si>
  <si>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</si>
  <si>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</si>
  <si>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</si>
  <si>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</si>
  <si>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</si>
  <si>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</si>
  <si>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</si>
  <si>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</si>
  <si>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</si>
  <si>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</si>
  <si>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横浜市都筑区荏田東2-1-27　内野ビル２階</t>
    <phoneticPr fontId="3"/>
  </si>
  <si>
    <t>株式会社関総業　　代表取締役　関　孝篤</t>
    <phoneticPr fontId="3"/>
  </si>
  <si>
    <t>株式会社　関総業</t>
    <phoneticPr fontId="3"/>
  </si>
  <si>
    <t>045-507-5021</t>
    <phoneticPr fontId="3"/>
  </si>
  <si>
    <t>横浜市長</t>
    <phoneticPr fontId="3"/>
  </si>
  <si>
    <t>Ｄ－建設業</t>
    <phoneticPr fontId="3"/>
  </si>
  <si>
    <t>解体業</t>
    <phoneticPr fontId="3"/>
  </si>
  <si>
    <t>21人</t>
  </si>
  <si>
    <t>アスファルト・コンクリート・がれき類　→　破砕　→　再生砕石、売却
木くず　→　破砕・圧縮　→　燃料化、再資源化、チップ売却等
紙くず　→　破砕・圧縮　→　燃料化、再資源化
繊維くず　→　破砕・圧縮・切断　→　燃料化、再資源化
ガラ陶　→　破砕・切断　→　再資源化、埋め立て
廃プラスチック　→　選別・破砕・圧縮　→　燃料化、再資源化、埋め立て
混合廃棄物　→　選別・破砕　→　再資源化、埋め立て</t>
    <phoneticPr fontId="3"/>
  </si>
  <si>
    <t>代表取締役　：　収集運搬業者・処理業者の選定
営業部長・工事部長　：　収集運搬業者の指導、廃棄物適正処理の管理
総務部　：　産業廃棄物処理委託契約書締結、産業廃棄物処理実績の集計・報告</t>
    <phoneticPr fontId="3"/>
  </si>
  <si>
    <t>分別の徹底</t>
    <phoneticPr fontId="3"/>
  </si>
  <si>
    <t>現場にて、さらなる分別作業の徹底
混合廃棄物への石膏ボードの混入防止</t>
    <phoneticPr fontId="3"/>
  </si>
  <si>
    <t>木くず・廃石膏ボード・がれき類・ガラス陶磁器くず　→　解体時、手作業にて分別</t>
    <phoneticPr fontId="3"/>
  </si>
  <si>
    <t>木くず・廃石膏ボード・がれき類・ガラス陶磁器くず　→　解体時、手作業にてさらなる分別</t>
    <phoneticPr fontId="3"/>
  </si>
  <si>
    <t>令和    8年  6  月    18日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</si>
</sst>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18" zoomScale="115" zoomScaleNormal="115" zoomScaleSheetLayoutView="115" workbookViewId="0">
      <selection activeCell="AG655" sqref="AG655"/>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37"/>
      <c r="D21" s="538"/>
      <c r="E21" s="21" t="s">
        <v>50</v>
      </c>
      <c r="W21" s="21"/>
      <c r="X21" s="21"/>
      <c r="Y21" s="23"/>
    </row>
    <row r="22" spans="1:27" ht="13.5" x14ac:dyDescent="0.15">
      <c r="C22" s="539" t="s">
        <v>394</v>
      </c>
      <c r="D22" s="540"/>
      <c r="E22" s="21" t="s">
        <v>383</v>
      </c>
      <c r="W22" s="21"/>
      <c r="X22" s="23"/>
      <c r="Y22" s="23"/>
    </row>
    <row r="23" spans="1:27" ht="13.5" x14ac:dyDescent="0.15">
      <c r="C23" s="541" t="s">
        <v>395</v>
      </c>
      <c r="D23" s="542"/>
      <c r="E23" s="21" t="s">
        <v>1</v>
      </c>
      <c r="W23" s="21"/>
      <c r="X23" s="23"/>
      <c r="Y23" s="23"/>
    </row>
    <row r="24" spans="1:27" ht="13.5" x14ac:dyDescent="0.15">
      <c r="C24" s="543" t="s">
        <v>396</v>
      </c>
      <c r="D24" s="544"/>
      <c r="E24" s="21" t="s">
        <v>46</v>
      </c>
      <c r="W24" s="21"/>
      <c r="X24" s="23"/>
      <c r="Y24" s="23"/>
    </row>
    <row r="25" spans="1:27" ht="13.5" x14ac:dyDescent="0.15">
      <c r="C25" s="545" t="s">
        <v>397</v>
      </c>
      <c r="D25" s="54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78" t="s">
        <v>355</v>
      </c>
      <c r="Q28" s="583" t="s">
        <v>113</v>
      </c>
      <c r="R28" s="584"/>
      <c r="S28" s="585"/>
      <c r="T28" s="343" t="s">
        <v>114</v>
      </c>
      <c r="U28" s="290"/>
      <c r="V28" s="290"/>
      <c r="X28" s="21"/>
      <c r="Y28" s="21"/>
      <c r="Z28" s="23"/>
    </row>
    <row r="29" spans="1:27" ht="20.100000000000001" customHeight="1" thickBot="1" x14ac:dyDescent="0.2">
      <c r="A29" s="24">
        <f>+X256</f>
        <v>0</v>
      </c>
      <c r="C29" s="22" t="s">
        <v>237</v>
      </c>
      <c r="P29" s="579"/>
      <c r="Q29" s="580" t="str">
        <f>IF($K$90+1E-25&gt;=1000,"〇","")</f>
        <v>〇</v>
      </c>
      <c r="R29" s="581"/>
      <c r="S29" s="582"/>
      <c r="T29" s="372" t="str">
        <f>IF($K$90+1E-28&lt;1000,"〇","")</f>
        <v/>
      </c>
      <c r="U29" s="448"/>
      <c r="V29" s="21"/>
      <c r="X29" s="21"/>
      <c r="Y29" s="21"/>
      <c r="Z29" s="23"/>
      <c r="AA29" s="329"/>
    </row>
    <row r="30" spans="1:27" ht="13.5" x14ac:dyDescent="0.15">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15">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15" customHeight="1" x14ac:dyDescent="0.15">
      <c r="C34" s="86"/>
      <c r="U34" s="87"/>
      <c r="W34" s="21"/>
      <c r="X34" s="21"/>
      <c r="Y34" s="23"/>
    </row>
    <row r="35" spans="1:25" ht="14.25" x14ac:dyDescent="0.15">
      <c r="C35" s="86"/>
      <c r="P35" s="592" t="s">
        <v>459</v>
      </c>
      <c r="Q35" s="593"/>
      <c r="R35" s="593"/>
      <c r="S35" s="593"/>
      <c r="T35" s="594"/>
      <c r="U35" s="595"/>
      <c r="W35" s="21"/>
      <c r="X35" s="21"/>
      <c r="Y35" s="23"/>
    </row>
    <row r="36" spans="1:25" ht="13.5" x14ac:dyDescent="0.15">
      <c r="C36" s="86"/>
      <c r="S36" s="43"/>
      <c r="T36" s="43"/>
      <c r="U36" s="88"/>
      <c r="W36" s="21"/>
      <c r="X36" s="21"/>
      <c r="Y36" s="23"/>
    </row>
    <row r="37" spans="1:25" ht="13.5" x14ac:dyDescent="0.15">
      <c r="C37" s="590" t="s">
        <v>449</v>
      </c>
      <c r="D37" s="591"/>
      <c r="E37" s="591"/>
      <c r="F37" s="59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596" t="s">
        <v>445</v>
      </c>
      <c r="M40" s="596"/>
      <c r="N40" s="596"/>
      <c r="O40" s="596"/>
      <c r="P40" s="596"/>
      <c r="Q40" s="596"/>
      <c r="R40" s="596"/>
      <c r="S40" s="596"/>
      <c r="T40" s="596"/>
      <c r="U40" s="597"/>
      <c r="W40" s="21"/>
      <c r="X40" s="21"/>
    </row>
    <row r="41" spans="1:25" ht="26.25" customHeight="1" x14ac:dyDescent="0.15">
      <c r="C41" s="86"/>
      <c r="I41" s="25"/>
      <c r="J41" s="25" t="s">
        <v>7</v>
      </c>
      <c r="K41" s="25"/>
      <c r="L41" s="596" t="s">
        <v>446</v>
      </c>
      <c r="M41" s="596"/>
      <c r="N41" s="596"/>
      <c r="O41" s="596"/>
      <c r="P41" s="596"/>
      <c r="Q41" s="596"/>
      <c r="R41" s="596"/>
      <c r="S41" s="596"/>
      <c r="T41" s="596"/>
      <c r="U41" s="597"/>
    </row>
    <row r="42" spans="1:25" x14ac:dyDescent="0.15">
      <c r="C42" s="86"/>
      <c r="L42" s="22" t="s">
        <v>8</v>
      </c>
      <c r="U42" s="87"/>
    </row>
    <row r="43" spans="1:25" ht="13.5" x14ac:dyDescent="0.15">
      <c r="C43" s="86"/>
      <c r="L43" s="26"/>
      <c r="M43" s="26" t="s">
        <v>9</v>
      </c>
      <c r="N43" s="26"/>
      <c r="O43" s="598" t="s">
        <v>448</v>
      </c>
      <c r="P43" s="598"/>
      <c r="Q43" s="598"/>
      <c r="R43" s="598"/>
      <c r="S43" s="598"/>
      <c r="T43" s="598"/>
      <c r="U43" s="599"/>
    </row>
    <row r="44" spans="1:25" x14ac:dyDescent="0.15">
      <c r="C44" s="86"/>
      <c r="L44" s="26"/>
      <c r="M44" s="26"/>
      <c r="N44" s="26"/>
      <c r="U44" s="87"/>
    </row>
    <row r="45" spans="1:25" x14ac:dyDescent="0.15">
      <c r="C45" s="86"/>
      <c r="U45" s="87"/>
    </row>
    <row r="46" spans="1:25" ht="30"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447</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v>2847</v>
      </c>
      <c r="Q49" s="576"/>
      <c r="R49" s="576"/>
      <c r="S49" s="576"/>
      <c r="T49" s="576"/>
      <c r="U49" s="577"/>
    </row>
    <row r="50" spans="3:23" ht="26.25" customHeight="1" x14ac:dyDescent="0.15">
      <c r="C50" s="547" t="s">
        <v>11</v>
      </c>
      <c r="D50" s="548"/>
      <c r="E50" s="549"/>
      <c r="F50" s="558" t="s">
        <v>445</v>
      </c>
      <c r="G50" s="559"/>
      <c r="H50" s="559"/>
      <c r="I50" s="559"/>
      <c r="J50" s="559"/>
      <c r="K50" s="559"/>
      <c r="L50" s="559"/>
      <c r="M50" s="559"/>
      <c r="N50" s="341" t="s">
        <v>171</v>
      </c>
      <c r="O50" s="449"/>
      <c r="P50" s="450"/>
      <c r="Q50" s="562"/>
      <c r="R50" s="562"/>
      <c r="S50" s="562"/>
      <c r="T50" s="562"/>
      <c r="U50" s="563"/>
    </row>
    <row r="51" spans="3:23" ht="26.2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30" t="s">
        <v>450</v>
      </c>
      <c r="G54" s="631"/>
      <c r="H54" s="631"/>
      <c r="I54" s="631"/>
      <c r="J54" s="631"/>
      <c r="K54" s="631"/>
      <c r="L54" s="32" t="s">
        <v>48</v>
      </c>
      <c r="M54" s="32"/>
      <c r="N54" s="635" t="s">
        <v>451</v>
      </c>
      <c r="O54" s="635"/>
      <c r="P54" s="635"/>
      <c r="Q54" s="635"/>
      <c r="R54" s="635"/>
      <c r="S54" s="635"/>
      <c r="T54" s="635"/>
      <c r="U54" s="636"/>
      <c r="V54" s="28"/>
    </row>
    <row r="55" spans="3:23" ht="27" customHeight="1" x14ac:dyDescent="0.15">
      <c r="C55" s="188"/>
      <c r="D55" s="339" t="s">
        <v>288</v>
      </c>
      <c r="E55" s="347" t="s">
        <v>239</v>
      </c>
      <c r="F55" s="610" t="s">
        <v>277</v>
      </c>
      <c r="G55" s="611"/>
      <c r="H55" s="611"/>
      <c r="I55" s="612"/>
      <c r="J55" s="637" t="s">
        <v>280</v>
      </c>
      <c r="K55" s="638"/>
      <c r="L55" s="638"/>
      <c r="M55" s="639"/>
      <c r="N55" s="608"/>
      <c r="O55" s="609"/>
      <c r="P55" s="609"/>
      <c r="Q55" s="609"/>
      <c r="R55" s="609"/>
      <c r="S55" s="32" t="s">
        <v>284</v>
      </c>
      <c r="T55" s="32"/>
      <c r="U55" s="198"/>
      <c r="W55" s="28"/>
    </row>
    <row r="56" spans="3:23" ht="27" customHeight="1" x14ac:dyDescent="0.15">
      <c r="C56" s="188"/>
      <c r="D56" s="189"/>
      <c r="E56" s="190"/>
      <c r="F56" s="610" t="s">
        <v>278</v>
      </c>
      <c r="G56" s="611"/>
      <c r="H56" s="611"/>
      <c r="I56" s="612"/>
      <c r="J56" s="637" t="s">
        <v>283</v>
      </c>
      <c r="K56" s="638"/>
      <c r="L56" s="638"/>
      <c r="M56" s="639"/>
      <c r="N56" s="608"/>
      <c r="O56" s="609"/>
      <c r="P56" s="609"/>
      <c r="Q56" s="609"/>
      <c r="R56" s="609"/>
      <c r="S56" s="32" t="s">
        <v>284</v>
      </c>
      <c r="T56" s="32"/>
      <c r="U56" s="198"/>
      <c r="W56" s="28"/>
    </row>
    <row r="57" spans="3:23" ht="27" customHeight="1" x14ac:dyDescent="0.15">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15">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640"/>
      <c r="G60" s="641"/>
      <c r="H60" s="641"/>
      <c r="I60" s="641"/>
      <c r="J60" s="641"/>
      <c r="K60" s="641"/>
      <c r="L60" s="641"/>
      <c r="M60" s="641"/>
      <c r="N60" s="641"/>
      <c r="O60" s="641"/>
      <c r="P60" s="641"/>
      <c r="Q60" s="641"/>
      <c r="R60" s="641"/>
      <c r="S60" s="641"/>
      <c r="T60" s="641"/>
      <c r="U60" s="642"/>
      <c r="W60" s="28"/>
    </row>
    <row r="61" spans="3:23" ht="18" customHeight="1" x14ac:dyDescent="0.15">
      <c r="C61" s="451"/>
      <c r="D61" s="340" t="s">
        <v>289</v>
      </c>
      <c r="E61" s="342" t="s">
        <v>240</v>
      </c>
      <c r="F61" s="632" t="s">
        <v>452</v>
      </c>
      <c r="G61" s="633"/>
      <c r="H61" s="633"/>
      <c r="I61" s="633"/>
      <c r="J61" s="633"/>
      <c r="K61" s="633"/>
      <c r="L61" s="633"/>
      <c r="M61" s="633"/>
      <c r="N61" s="633"/>
      <c r="O61" s="633"/>
      <c r="P61" s="633"/>
      <c r="Q61" s="633"/>
      <c r="R61" s="633"/>
      <c r="S61" s="633"/>
      <c r="T61" s="633"/>
      <c r="U61" s="634"/>
      <c r="W61" s="28"/>
    </row>
    <row r="62" spans="3:23" ht="13.9" customHeight="1" x14ac:dyDescent="0.15">
      <c r="C62" s="451"/>
      <c r="D62" s="373"/>
      <c r="E62" s="347"/>
      <c r="F62" s="647" t="s">
        <v>453</v>
      </c>
      <c r="G62" s="648"/>
      <c r="H62" s="648"/>
      <c r="I62" s="648"/>
      <c r="J62" s="648"/>
      <c r="K62" s="648"/>
      <c r="L62" s="648"/>
      <c r="M62" s="648"/>
      <c r="N62" s="648"/>
      <c r="O62" s="648"/>
      <c r="P62" s="648"/>
      <c r="Q62" s="648"/>
      <c r="R62" s="648"/>
      <c r="S62" s="648"/>
      <c r="T62" s="648"/>
      <c r="U62" s="649"/>
      <c r="W62" s="28"/>
    </row>
    <row r="63" spans="3:23" ht="13.9" customHeight="1" x14ac:dyDescent="0.15">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3.9" customHeight="1" x14ac:dyDescent="0.15">
      <c r="C64" s="451"/>
      <c r="D64" s="374"/>
      <c r="E64" s="643"/>
      <c r="F64" s="650"/>
      <c r="G64" s="651"/>
      <c r="H64" s="651"/>
      <c r="I64" s="651"/>
      <c r="J64" s="651"/>
      <c r="K64" s="651"/>
      <c r="L64" s="651"/>
      <c r="M64" s="651"/>
      <c r="N64" s="651"/>
      <c r="O64" s="651"/>
      <c r="P64" s="651"/>
      <c r="Q64" s="651"/>
      <c r="R64" s="651"/>
      <c r="S64" s="651"/>
      <c r="T64" s="651"/>
      <c r="U64" s="652"/>
      <c r="W64" s="28"/>
    </row>
    <row r="65" spans="3:23" ht="13.9" customHeight="1" x14ac:dyDescent="0.15">
      <c r="C65" s="451"/>
      <c r="D65" s="374"/>
      <c r="E65" s="643"/>
      <c r="F65" s="650"/>
      <c r="G65" s="651"/>
      <c r="H65" s="651"/>
      <c r="I65" s="651"/>
      <c r="J65" s="651"/>
      <c r="K65" s="651"/>
      <c r="L65" s="651"/>
      <c r="M65" s="651"/>
      <c r="N65" s="651"/>
      <c r="O65" s="651"/>
      <c r="P65" s="651"/>
      <c r="Q65" s="651"/>
      <c r="R65" s="651"/>
      <c r="S65" s="651"/>
      <c r="T65" s="651"/>
      <c r="U65" s="652"/>
      <c r="W65" s="28"/>
    </row>
    <row r="66" spans="3:23" ht="13.9" customHeight="1" x14ac:dyDescent="0.15">
      <c r="C66" s="451"/>
      <c r="D66" s="374"/>
      <c r="E66" s="643"/>
      <c r="F66" s="650"/>
      <c r="G66" s="651"/>
      <c r="H66" s="651"/>
      <c r="I66" s="651"/>
      <c r="J66" s="651"/>
      <c r="K66" s="651"/>
      <c r="L66" s="651"/>
      <c r="M66" s="651"/>
      <c r="N66" s="651"/>
      <c r="O66" s="651"/>
      <c r="P66" s="651"/>
      <c r="Q66" s="651"/>
      <c r="R66" s="651"/>
      <c r="S66" s="651"/>
      <c r="T66" s="651"/>
      <c r="U66" s="652"/>
      <c r="W66" s="28"/>
    </row>
    <row r="67" spans="3:23" ht="13.9" customHeight="1" x14ac:dyDescent="0.15">
      <c r="C67" s="451"/>
      <c r="D67" s="644" t="s">
        <v>413</v>
      </c>
      <c r="E67" s="645"/>
      <c r="F67" s="650"/>
      <c r="G67" s="651"/>
      <c r="H67" s="651"/>
      <c r="I67" s="651"/>
      <c r="J67" s="651"/>
      <c r="K67" s="651"/>
      <c r="L67" s="651"/>
      <c r="M67" s="651"/>
      <c r="N67" s="651"/>
      <c r="O67" s="651"/>
      <c r="P67" s="651"/>
      <c r="Q67" s="651"/>
      <c r="R67" s="651"/>
      <c r="S67" s="651"/>
      <c r="T67" s="651"/>
      <c r="U67" s="652"/>
      <c r="W67" s="28"/>
    </row>
    <row r="68" spans="3:23" ht="13.9" customHeight="1" x14ac:dyDescent="0.15">
      <c r="C68" s="451"/>
      <c r="D68" s="646"/>
      <c r="E68" s="645"/>
      <c r="F68" s="650"/>
      <c r="G68" s="651"/>
      <c r="H68" s="651"/>
      <c r="I68" s="651"/>
      <c r="J68" s="651"/>
      <c r="K68" s="651"/>
      <c r="L68" s="651"/>
      <c r="M68" s="651"/>
      <c r="N68" s="651"/>
      <c r="O68" s="651"/>
      <c r="P68" s="651"/>
      <c r="Q68" s="651"/>
      <c r="R68" s="651"/>
      <c r="S68" s="651"/>
      <c r="T68" s="651"/>
      <c r="U68" s="652"/>
      <c r="W68" s="28"/>
    </row>
    <row r="69" spans="3:23" ht="13.9" customHeight="1" x14ac:dyDescent="0.15">
      <c r="C69" s="451"/>
      <c r="D69" s="646"/>
      <c r="E69" s="645"/>
      <c r="F69" s="650"/>
      <c r="G69" s="651"/>
      <c r="H69" s="651"/>
      <c r="I69" s="651"/>
      <c r="J69" s="651"/>
      <c r="K69" s="651"/>
      <c r="L69" s="651"/>
      <c r="M69" s="651"/>
      <c r="N69" s="651"/>
      <c r="O69" s="651"/>
      <c r="P69" s="651"/>
      <c r="Q69" s="651"/>
      <c r="R69" s="651"/>
      <c r="S69" s="651"/>
      <c r="T69" s="651"/>
      <c r="U69" s="652"/>
      <c r="W69" s="28"/>
    </row>
    <row r="70" spans="3:23" ht="13.9" customHeight="1" x14ac:dyDescent="0.15">
      <c r="C70" s="451"/>
      <c r="D70" s="646"/>
      <c r="E70" s="645"/>
      <c r="F70" s="650"/>
      <c r="G70" s="651"/>
      <c r="H70" s="651"/>
      <c r="I70" s="651"/>
      <c r="J70" s="651"/>
      <c r="K70" s="651"/>
      <c r="L70" s="651"/>
      <c r="M70" s="651"/>
      <c r="N70" s="651"/>
      <c r="O70" s="651"/>
      <c r="P70" s="651"/>
      <c r="Q70" s="651"/>
      <c r="R70" s="651"/>
      <c r="S70" s="651"/>
      <c r="T70" s="651"/>
      <c r="U70" s="652"/>
      <c r="W70" s="28"/>
    </row>
    <row r="71" spans="3:23" ht="13.9" customHeight="1" x14ac:dyDescent="0.15">
      <c r="C71" s="451"/>
      <c r="D71" s="646"/>
      <c r="E71" s="645"/>
      <c r="F71" s="650"/>
      <c r="G71" s="651"/>
      <c r="H71" s="651"/>
      <c r="I71" s="651"/>
      <c r="J71" s="651"/>
      <c r="K71" s="651"/>
      <c r="L71" s="651"/>
      <c r="M71" s="651"/>
      <c r="N71" s="651"/>
      <c r="O71" s="651"/>
      <c r="P71" s="651"/>
      <c r="Q71" s="651"/>
      <c r="R71" s="651"/>
      <c r="S71" s="651"/>
      <c r="T71" s="651"/>
      <c r="U71" s="652"/>
      <c r="W71" s="28"/>
    </row>
    <row r="72" spans="3:23" ht="13.9" customHeight="1" x14ac:dyDescent="0.15">
      <c r="C72" s="452"/>
      <c r="D72" s="375"/>
      <c r="E72" s="376"/>
      <c r="F72" s="653"/>
      <c r="G72" s="654"/>
      <c r="H72" s="654"/>
      <c r="I72" s="654"/>
      <c r="J72" s="654"/>
      <c r="K72" s="654"/>
      <c r="L72" s="654"/>
      <c r="M72" s="654"/>
      <c r="N72" s="654"/>
      <c r="O72" s="654"/>
      <c r="P72" s="654"/>
      <c r="Q72" s="654"/>
      <c r="R72" s="654"/>
      <c r="S72" s="654"/>
      <c r="T72" s="654"/>
      <c r="U72" s="65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656" t="s">
        <v>454</v>
      </c>
      <c r="E77" s="657"/>
      <c r="F77" s="657"/>
      <c r="G77" s="657"/>
      <c r="H77" s="657"/>
      <c r="I77" s="657"/>
      <c r="J77" s="657"/>
      <c r="K77" s="657"/>
      <c r="L77" s="657"/>
      <c r="M77" s="657"/>
      <c r="N77" s="657"/>
      <c r="O77" s="657"/>
      <c r="P77" s="657"/>
      <c r="Q77" s="657"/>
      <c r="R77" s="657"/>
      <c r="S77" s="657"/>
      <c r="T77" s="657"/>
      <c r="U77" s="658"/>
      <c r="W77"/>
    </row>
    <row r="78" spans="3:23" ht="13.9" customHeight="1" x14ac:dyDescent="0.15">
      <c r="C78" s="188"/>
      <c r="D78" s="656"/>
      <c r="E78" s="657"/>
      <c r="F78" s="657"/>
      <c r="G78" s="657"/>
      <c r="H78" s="657"/>
      <c r="I78" s="657"/>
      <c r="J78" s="657"/>
      <c r="K78" s="657"/>
      <c r="L78" s="657"/>
      <c r="M78" s="657"/>
      <c r="N78" s="657"/>
      <c r="O78" s="657"/>
      <c r="P78" s="657"/>
      <c r="Q78" s="657"/>
      <c r="R78" s="657"/>
      <c r="S78" s="657"/>
      <c r="T78" s="657"/>
      <c r="U78" s="658"/>
      <c r="W78" s="28"/>
    </row>
    <row r="79" spans="3:23" ht="13.9" customHeight="1" x14ac:dyDescent="0.15">
      <c r="C79" s="188"/>
      <c r="D79" s="656"/>
      <c r="E79" s="657"/>
      <c r="F79" s="657"/>
      <c r="G79" s="657"/>
      <c r="H79" s="657"/>
      <c r="I79" s="657"/>
      <c r="J79" s="657"/>
      <c r="K79" s="657"/>
      <c r="L79" s="657"/>
      <c r="M79" s="657"/>
      <c r="N79" s="657"/>
      <c r="O79" s="657"/>
      <c r="P79" s="657"/>
      <c r="Q79" s="657"/>
      <c r="R79" s="657"/>
      <c r="S79" s="657"/>
      <c r="T79" s="657"/>
      <c r="U79" s="658"/>
      <c r="W79" s="28"/>
    </row>
    <row r="80" spans="3:23" ht="13.9" customHeight="1" x14ac:dyDescent="0.15">
      <c r="C80" s="188"/>
      <c r="D80" s="656"/>
      <c r="E80" s="657"/>
      <c r="F80" s="657"/>
      <c r="G80" s="657"/>
      <c r="H80" s="657"/>
      <c r="I80" s="657"/>
      <c r="J80" s="657"/>
      <c r="K80" s="657"/>
      <c r="L80" s="657"/>
      <c r="M80" s="657"/>
      <c r="N80" s="657"/>
      <c r="O80" s="657"/>
      <c r="P80" s="657"/>
      <c r="Q80" s="657"/>
      <c r="R80" s="657"/>
      <c r="S80" s="657"/>
      <c r="T80" s="657"/>
      <c r="U80" s="658"/>
      <c r="W80" s="28"/>
    </row>
    <row r="81" spans="1:29" ht="13.9" customHeight="1" x14ac:dyDescent="0.15">
      <c r="C81" s="188"/>
      <c r="D81" s="656"/>
      <c r="E81" s="657"/>
      <c r="F81" s="657"/>
      <c r="G81" s="657"/>
      <c r="H81" s="657"/>
      <c r="I81" s="657"/>
      <c r="J81" s="657"/>
      <c r="K81" s="657"/>
      <c r="L81" s="657"/>
      <c r="M81" s="657"/>
      <c r="N81" s="657"/>
      <c r="O81" s="657"/>
      <c r="P81" s="657"/>
      <c r="Q81" s="657"/>
      <c r="R81" s="657"/>
      <c r="S81" s="657"/>
      <c r="T81" s="657"/>
      <c r="U81" s="658"/>
      <c r="W81" s="28"/>
    </row>
    <row r="82" spans="1:29" ht="13.9" customHeight="1" x14ac:dyDescent="0.15">
      <c r="C82" s="188"/>
      <c r="D82" s="656"/>
      <c r="E82" s="657"/>
      <c r="F82" s="657"/>
      <c r="G82" s="657"/>
      <c r="H82" s="657"/>
      <c r="I82" s="657"/>
      <c r="J82" s="657"/>
      <c r="K82" s="657"/>
      <c r="L82" s="657"/>
      <c r="M82" s="657"/>
      <c r="N82" s="657"/>
      <c r="O82" s="657"/>
      <c r="P82" s="657"/>
      <c r="Q82" s="657"/>
      <c r="R82" s="657"/>
      <c r="S82" s="657"/>
      <c r="T82" s="657"/>
      <c r="U82" s="658"/>
      <c r="W82" s="28"/>
    </row>
    <row r="83" spans="1:29" ht="13.9" customHeight="1" x14ac:dyDescent="0.15">
      <c r="C83" s="188"/>
      <c r="D83" s="656"/>
      <c r="E83" s="657"/>
      <c r="F83" s="657"/>
      <c r="G83" s="657"/>
      <c r="H83" s="657"/>
      <c r="I83" s="657"/>
      <c r="J83" s="657"/>
      <c r="K83" s="657"/>
      <c r="L83" s="657"/>
      <c r="M83" s="657"/>
      <c r="N83" s="657"/>
      <c r="O83" s="657"/>
      <c r="P83" s="657"/>
      <c r="Q83" s="657"/>
      <c r="R83" s="657"/>
      <c r="S83" s="657"/>
      <c r="T83" s="657"/>
      <c r="U83" s="658"/>
      <c r="W83" s="28"/>
    </row>
    <row r="84" spans="1:29" ht="13.9" customHeight="1" x14ac:dyDescent="0.15">
      <c r="C84" s="188"/>
      <c r="D84" s="656"/>
      <c r="E84" s="657"/>
      <c r="F84" s="657"/>
      <c r="G84" s="657"/>
      <c r="H84" s="657"/>
      <c r="I84" s="657"/>
      <c r="J84" s="657"/>
      <c r="K84" s="657"/>
      <c r="L84" s="657"/>
      <c r="M84" s="657"/>
      <c r="N84" s="657"/>
      <c r="O84" s="657"/>
      <c r="P84" s="657"/>
      <c r="Q84" s="657"/>
      <c r="R84" s="657"/>
      <c r="S84" s="657"/>
      <c r="T84" s="657"/>
      <c r="U84" s="658"/>
      <c r="W84" s="28"/>
    </row>
    <row r="85" spans="1:29" ht="13.9" customHeight="1" x14ac:dyDescent="0.15">
      <c r="C85" s="188"/>
      <c r="D85" s="656"/>
      <c r="E85" s="657"/>
      <c r="F85" s="657"/>
      <c r="G85" s="657"/>
      <c r="H85" s="657"/>
      <c r="I85" s="657"/>
      <c r="J85" s="657"/>
      <c r="K85" s="657"/>
      <c r="L85" s="657"/>
      <c r="M85" s="657"/>
      <c r="N85" s="657"/>
      <c r="O85" s="657"/>
      <c r="P85" s="657"/>
      <c r="Q85" s="657"/>
      <c r="R85" s="657"/>
      <c r="S85" s="657"/>
      <c r="T85" s="657"/>
      <c r="U85" s="658"/>
      <c r="W85" s="28"/>
    </row>
    <row r="86" spans="1:29" ht="13.9" customHeight="1" x14ac:dyDescent="0.15">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18"/>
      <c r="D89" s="623"/>
      <c r="E89" s="601"/>
      <c r="F89" s="180" t="s">
        <v>251</v>
      </c>
      <c r="G89" s="37"/>
      <c r="H89" s="37"/>
      <c r="I89" s="37"/>
      <c r="J89" s="37"/>
      <c r="K89" s="617">
        <f>+COUNTIF(別紙!G9:Z9,"&gt;0")</f>
        <v>7</v>
      </c>
      <c r="L89" s="617"/>
      <c r="M89" s="617"/>
      <c r="N89" s="35" t="s">
        <v>47</v>
      </c>
      <c r="O89" s="35"/>
      <c r="P89" s="455"/>
      <c r="Q89" s="613" t="s">
        <v>352</v>
      </c>
      <c r="R89" s="613"/>
      <c r="S89" s="613"/>
      <c r="T89" s="613"/>
      <c r="U89" s="614"/>
      <c r="V89" s="292"/>
      <c r="W89" s="292"/>
      <c r="Y89" s="28"/>
    </row>
    <row r="90" spans="1:29" ht="18" customHeight="1" x14ac:dyDescent="0.15">
      <c r="A90" s="24">
        <v>6</v>
      </c>
      <c r="C90" s="618"/>
      <c r="D90" s="623"/>
      <c r="E90" s="601"/>
      <c r="F90" s="186" t="s">
        <v>199</v>
      </c>
      <c r="G90" s="193"/>
      <c r="H90" s="193"/>
      <c r="I90" s="193"/>
      <c r="J90" s="193"/>
      <c r="K90" s="605">
        <f>+別紙!AA9</f>
        <v>2587.6000000000004</v>
      </c>
      <c r="L90" s="605"/>
      <c r="M90" s="605"/>
      <c r="N90" s="605"/>
      <c r="O90" s="605"/>
      <c r="P90" s="193" t="s">
        <v>290</v>
      </c>
      <c r="Q90" s="615"/>
      <c r="R90" s="615"/>
      <c r="S90" s="615"/>
      <c r="T90" s="615"/>
      <c r="U90" s="616"/>
      <c r="V90" s="292"/>
      <c r="W90" s="292"/>
      <c r="X90" s="603"/>
      <c r="Y90" s="603"/>
      <c r="Z90" s="603"/>
      <c r="AA90" s="603"/>
      <c r="AB90" s="603"/>
      <c r="AC90" s="603"/>
    </row>
    <row r="91" spans="1:29" ht="13.9" customHeight="1" x14ac:dyDescent="0.15">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618"/>
      <c r="D94" s="623"/>
      <c r="E94" s="601"/>
      <c r="F94" s="508" t="s">
        <v>455</v>
      </c>
      <c r="G94" s="509"/>
      <c r="H94" s="509"/>
      <c r="I94" s="509"/>
      <c r="J94" s="509"/>
      <c r="K94" s="509"/>
      <c r="L94" s="509"/>
      <c r="M94" s="509"/>
      <c r="N94" s="509"/>
      <c r="O94" s="509"/>
      <c r="P94" s="509"/>
      <c r="Q94" s="509"/>
      <c r="R94" s="509"/>
      <c r="S94" s="509"/>
      <c r="T94" s="509"/>
      <c r="U94" s="510"/>
      <c r="V94" s="164"/>
      <c r="W94" s="165"/>
      <c r="X94" s="165"/>
      <c r="Y94" s="165"/>
    </row>
    <row r="95" spans="1:29" ht="13.9"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3.9"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3.9"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3.9"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3.9"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3.9"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3.9"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3.9"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7</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15">
      <c r="A105" s="24">
        <v>8</v>
      </c>
      <c r="C105" s="619"/>
      <c r="D105" s="503"/>
      <c r="E105" s="506"/>
      <c r="F105" s="186" t="s">
        <v>199</v>
      </c>
      <c r="G105" s="193"/>
      <c r="H105" s="193"/>
      <c r="I105" s="193"/>
      <c r="J105" s="193"/>
      <c r="K105" s="605">
        <f>+別紙!AA19</f>
        <v>2587.6000000000004</v>
      </c>
      <c r="L105" s="605"/>
      <c r="M105" s="605"/>
      <c r="N105" s="605"/>
      <c r="O105" s="605"/>
      <c r="P105" s="457" t="s">
        <v>290</v>
      </c>
      <c r="Q105" s="615"/>
      <c r="R105" s="615"/>
      <c r="S105" s="615"/>
      <c r="T105" s="615"/>
      <c r="U105" s="616"/>
      <c r="V105" s="292"/>
      <c r="W105" s="292"/>
      <c r="X105" s="102"/>
    </row>
    <row r="106" spans="1:27" ht="13.9" customHeight="1" x14ac:dyDescent="0.15">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619"/>
      <c r="D109" s="503"/>
      <c r="E109" s="506"/>
      <c r="F109" s="508" t="s">
        <v>456</v>
      </c>
      <c r="G109" s="509"/>
      <c r="H109" s="509"/>
      <c r="I109" s="509"/>
      <c r="J109" s="509"/>
      <c r="K109" s="509"/>
      <c r="L109" s="509"/>
      <c r="M109" s="509"/>
      <c r="N109" s="509"/>
      <c r="O109" s="509"/>
      <c r="P109" s="509"/>
      <c r="Q109" s="509"/>
      <c r="R109" s="509"/>
      <c r="S109" s="509"/>
      <c r="T109" s="509"/>
      <c r="U109" s="510"/>
      <c r="V109" s="179"/>
      <c r="W109" s="165"/>
      <c r="X109" s="165"/>
      <c r="Y109" s="165"/>
    </row>
    <row r="110" spans="1:27" ht="13.9"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3.9"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3.9"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3.9"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3.9"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3.9"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3.9"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3.9"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03"/>
      <c r="E120" s="506"/>
      <c r="F120" s="508" t="s">
        <v>457</v>
      </c>
      <c r="G120" s="509"/>
      <c r="H120" s="509"/>
      <c r="I120" s="509"/>
      <c r="J120" s="509"/>
      <c r="K120" s="509"/>
      <c r="L120" s="509"/>
      <c r="M120" s="509"/>
      <c r="N120" s="509"/>
      <c r="O120" s="509"/>
      <c r="P120" s="509"/>
      <c r="Q120" s="509"/>
      <c r="R120" s="509"/>
      <c r="S120" s="509"/>
      <c r="T120" s="509"/>
      <c r="U120" s="510"/>
      <c r="V120" s="179"/>
      <c r="W120" s="165"/>
      <c r="X120" s="165"/>
      <c r="Y120" s="165"/>
    </row>
    <row r="121" spans="3:27" ht="13.9"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3.9"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3.9"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3.9"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03"/>
      <c r="E126" s="506"/>
      <c r="F126" s="508" t="s">
        <v>458</v>
      </c>
      <c r="G126" s="509"/>
      <c r="H126" s="509"/>
      <c r="I126" s="509"/>
      <c r="J126" s="509"/>
      <c r="K126" s="509"/>
      <c r="L126" s="509"/>
      <c r="M126" s="509"/>
      <c r="N126" s="509"/>
      <c r="O126" s="509"/>
      <c r="P126" s="509"/>
      <c r="Q126" s="509"/>
      <c r="R126" s="509"/>
      <c r="S126" s="509"/>
      <c r="T126" s="509"/>
      <c r="U126" s="510"/>
      <c r="V126" s="179"/>
      <c r="W126" s="165"/>
      <c r="X126" s="165"/>
      <c r="Y126" s="165"/>
    </row>
    <row r="127" spans="3:27" ht="13.9"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3.9"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3.9"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3.9"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3.9"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03"/>
      <c r="E134" s="517"/>
      <c r="F134" s="514" t="s">
        <v>258</v>
      </c>
      <c r="G134" s="515"/>
      <c r="H134" s="515"/>
      <c r="I134" s="515"/>
      <c r="J134" s="515"/>
      <c r="K134" s="501" t="str">
        <f>+別紙!AA10</f>
        <v>0</v>
      </c>
      <c r="L134" s="501"/>
      <c r="M134" s="501"/>
      <c r="N134" s="501"/>
      <c r="O134" s="501"/>
      <c r="P134" s="196" t="s">
        <v>13</v>
      </c>
      <c r="Q134" s="531" t="s">
        <v>358</v>
      </c>
      <c r="R134" s="531"/>
      <c r="S134" s="531"/>
      <c r="T134" s="531"/>
      <c r="U134" s="532"/>
      <c r="V134" s="304"/>
      <c r="W134" s="292"/>
      <c r="X134" s="179"/>
      <c r="Y134" s="165"/>
      <c r="Z134" s="165"/>
      <c r="AA134" s="165"/>
    </row>
    <row r="135" spans="3:27" ht="13.9"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03"/>
      <c r="E136" s="517"/>
      <c r="F136" s="508"/>
      <c r="G136" s="509"/>
      <c r="H136" s="509"/>
      <c r="I136" s="509"/>
      <c r="J136" s="509"/>
      <c r="K136" s="509"/>
      <c r="L136" s="509"/>
      <c r="M136" s="509"/>
      <c r="N136" s="509"/>
      <c r="O136" s="509"/>
      <c r="P136" s="509"/>
      <c r="Q136" s="509"/>
      <c r="R136" s="509"/>
      <c r="S136" s="509"/>
      <c r="T136" s="509"/>
      <c r="U136" s="510"/>
      <c r="V136" s="164"/>
      <c r="W136" s="165"/>
      <c r="X136" s="165"/>
      <c r="Y136" s="165"/>
    </row>
    <row r="137" spans="3:27" ht="13.9"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3.9"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3.9"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3.9"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3.9"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3.9"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3.9"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3.9"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03"/>
      <c r="E147" s="506"/>
      <c r="F147" s="508"/>
      <c r="G147" s="509"/>
      <c r="H147" s="509"/>
      <c r="I147" s="509"/>
      <c r="J147" s="509"/>
      <c r="K147" s="509"/>
      <c r="L147" s="509"/>
      <c r="M147" s="509"/>
      <c r="N147" s="509"/>
      <c r="O147" s="509"/>
      <c r="P147" s="509"/>
      <c r="Q147" s="509"/>
      <c r="R147" s="509"/>
      <c r="S147" s="509"/>
      <c r="T147" s="509"/>
      <c r="U147" s="510"/>
      <c r="V147" s="164"/>
      <c r="W147" s="165"/>
      <c r="X147" s="165"/>
      <c r="Y147" s="165"/>
    </row>
    <row r="148" spans="3:27" ht="13.9"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3.9"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3.9"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3.9"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3.9"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3.9"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3.9"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7.9" customHeight="1" x14ac:dyDescent="0.15">
      <c r="C158" s="195"/>
      <c r="D158" s="503"/>
      <c r="E158" s="506"/>
      <c r="F158" s="514" t="s">
        <v>257</v>
      </c>
      <c r="G158" s="515"/>
      <c r="H158" s="515"/>
      <c r="I158" s="515"/>
      <c r="J158" s="515"/>
      <c r="K158" s="501" t="str">
        <f>+別紙!AA12</f>
        <v>0</v>
      </c>
      <c r="L158" s="501"/>
      <c r="M158" s="501"/>
      <c r="N158" s="501"/>
      <c r="O158" s="501"/>
      <c r="P158" s="196" t="s">
        <v>13</v>
      </c>
      <c r="Q158" s="531" t="s">
        <v>254</v>
      </c>
      <c r="R158" s="531"/>
      <c r="S158" s="531"/>
      <c r="T158" s="531"/>
      <c r="U158" s="532"/>
      <c r="V158" s="292"/>
      <c r="W158" s="292"/>
      <c r="X158" s="179"/>
      <c r="Y158" s="165"/>
      <c r="Z158" s="165"/>
      <c r="AA158" s="165"/>
    </row>
    <row r="159" spans="3:27" ht="13.9"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03"/>
      <c r="E160" s="506"/>
      <c r="F160" s="508"/>
      <c r="G160" s="509"/>
      <c r="H160" s="509"/>
      <c r="I160" s="509"/>
      <c r="J160" s="509"/>
      <c r="K160" s="509"/>
      <c r="L160" s="509"/>
      <c r="M160" s="509"/>
      <c r="N160" s="509"/>
      <c r="O160" s="509"/>
      <c r="P160" s="509"/>
      <c r="Q160" s="509"/>
      <c r="R160" s="509"/>
      <c r="S160" s="509"/>
      <c r="T160" s="509"/>
      <c r="U160" s="510"/>
      <c r="V160" s="164"/>
      <c r="W160" s="165"/>
      <c r="X160" s="165"/>
      <c r="Y160" s="165"/>
    </row>
    <row r="161" spans="3:27" ht="13.9"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3.9"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3.9"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3.9"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3.9"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3.9"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3.9"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3.9"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7.9" customHeight="1" x14ac:dyDescent="0.15">
      <c r="C170" s="195"/>
      <c r="D170" s="503"/>
      <c r="E170" s="506"/>
      <c r="F170" s="514" t="s">
        <v>261</v>
      </c>
      <c r="G170" s="515"/>
      <c r="H170" s="515"/>
      <c r="I170" s="515"/>
      <c r="J170" s="515"/>
      <c r="K170" s="501">
        <f>+別紙!AA27</f>
        <v>0</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03"/>
      <c r="E172" s="506"/>
      <c r="F172" s="508"/>
      <c r="G172" s="509"/>
      <c r="H172" s="509"/>
      <c r="I172" s="509"/>
      <c r="J172" s="509"/>
      <c r="K172" s="509"/>
      <c r="L172" s="509"/>
      <c r="M172" s="509"/>
      <c r="N172" s="509"/>
      <c r="O172" s="509"/>
      <c r="P172" s="509"/>
      <c r="Q172" s="509"/>
      <c r="R172" s="509"/>
      <c r="S172" s="509"/>
      <c r="T172" s="509"/>
      <c r="U172" s="510"/>
      <c r="V172" s="164"/>
      <c r="W172" s="165"/>
      <c r="X172" s="165"/>
      <c r="Y172" s="165"/>
    </row>
    <row r="173" spans="3:27" ht="13.9"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3.9"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3.9"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3.9"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3.9"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3.9"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3.9"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3.9"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03"/>
      <c r="E185" s="517"/>
      <c r="F185" s="508"/>
      <c r="G185" s="509"/>
      <c r="H185" s="509"/>
      <c r="I185" s="509"/>
      <c r="J185" s="509"/>
      <c r="K185" s="509"/>
      <c r="L185" s="509"/>
      <c r="M185" s="509"/>
      <c r="N185" s="509"/>
      <c r="O185" s="509"/>
      <c r="P185" s="509"/>
      <c r="Q185" s="509"/>
      <c r="R185" s="509"/>
      <c r="S185" s="509"/>
      <c r="T185" s="509"/>
      <c r="U185" s="510"/>
      <c r="V185" s="164"/>
      <c r="W185" s="165"/>
      <c r="X185" s="165"/>
      <c r="Y185" s="165"/>
    </row>
    <row r="186" spans="3:27" ht="13.9"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3.9"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3.9"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3.9"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3.9"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3.9"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3.9"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3.9"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03"/>
      <c r="E197" s="506"/>
      <c r="F197" s="508"/>
      <c r="G197" s="509"/>
      <c r="H197" s="509"/>
      <c r="I197" s="509"/>
      <c r="J197" s="509"/>
      <c r="K197" s="509"/>
      <c r="L197" s="509"/>
      <c r="M197" s="509"/>
      <c r="N197" s="509"/>
      <c r="O197" s="509"/>
      <c r="P197" s="509"/>
      <c r="Q197" s="509"/>
      <c r="R197" s="509"/>
      <c r="S197" s="509"/>
      <c r="T197" s="509"/>
      <c r="U197" s="510"/>
      <c r="V197" s="164"/>
      <c r="W197" s="165"/>
      <c r="X197" s="165"/>
      <c r="Y197" s="165"/>
    </row>
    <row r="198" spans="3:27" ht="13.9"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3.9"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3.9"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3.9"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3.9"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3.9"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3.9"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3.9"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03"/>
      <c r="E208" s="506"/>
      <c r="F208" s="520" t="s">
        <v>266</v>
      </c>
      <c r="G208" s="521"/>
      <c r="H208" s="521"/>
      <c r="I208" s="521"/>
      <c r="J208" s="521"/>
      <c r="K208" s="501">
        <f>+別紙!AA14</f>
        <v>2587.6000000000004</v>
      </c>
      <c r="L208" s="501"/>
      <c r="M208" s="501"/>
      <c r="N208" s="501"/>
      <c r="O208" s="501"/>
      <c r="P208" s="198" t="s">
        <v>13</v>
      </c>
      <c r="Q208" s="522" t="s">
        <v>364</v>
      </c>
      <c r="R208" s="523"/>
      <c r="S208" s="523"/>
      <c r="T208" s="523"/>
      <c r="U208" s="524"/>
      <c r="V208" s="164"/>
      <c r="W208" s="165"/>
      <c r="X208" s="165"/>
      <c r="Y208" s="165"/>
    </row>
    <row r="209" spans="3:26" ht="43.15" customHeight="1" x14ac:dyDescent="0.15">
      <c r="C209" s="195"/>
      <c r="D209" s="503"/>
      <c r="E209" s="506"/>
      <c r="F209" s="263"/>
      <c r="G209" s="514" t="s">
        <v>222</v>
      </c>
      <c r="H209" s="515"/>
      <c r="I209" s="515"/>
      <c r="J209" s="515"/>
      <c r="K209" s="501">
        <f>+別紙!AA15</f>
        <v>168.5</v>
      </c>
      <c r="L209" s="501"/>
      <c r="M209" s="501"/>
      <c r="N209" s="501"/>
      <c r="O209" s="501"/>
      <c r="P209" s="346" t="s">
        <v>13</v>
      </c>
      <c r="Q209" s="525"/>
      <c r="R209" s="526"/>
      <c r="S209" s="526"/>
      <c r="T209" s="526"/>
      <c r="U209" s="527"/>
      <c r="V209" s="164"/>
      <c r="W209" s="165"/>
      <c r="X209" s="165"/>
      <c r="Y209" s="165"/>
    </row>
    <row r="210" spans="3:26" ht="43.15" customHeight="1" x14ac:dyDescent="0.15">
      <c r="C210" s="195"/>
      <c r="D210" s="503"/>
      <c r="E210" s="506"/>
      <c r="F210" s="263"/>
      <c r="G210" s="514" t="s">
        <v>223</v>
      </c>
      <c r="H210" s="515"/>
      <c r="I210" s="515"/>
      <c r="J210" s="515"/>
      <c r="K210" s="501">
        <f>+別紙!AA16</f>
        <v>2587.6000000000004</v>
      </c>
      <c r="L210" s="501"/>
      <c r="M210" s="501"/>
      <c r="N210" s="501"/>
      <c r="O210" s="501"/>
      <c r="P210" s="346" t="s">
        <v>13</v>
      </c>
      <c r="Q210" s="525"/>
      <c r="R210" s="526"/>
      <c r="S210" s="526"/>
      <c r="T210" s="526"/>
      <c r="U210" s="527"/>
      <c r="V210" s="164"/>
      <c r="W210" s="165"/>
      <c r="X210" s="165"/>
      <c r="Y210" s="165"/>
    </row>
    <row r="211" spans="3:26" ht="43.15" customHeight="1" x14ac:dyDescent="0.15">
      <c r="C211" s="195"/>
      <c r="D211" s="503"/>
      <c r="E211" s="506"/>
      <c r="F211" s="263"/>
      <c r="G211" s="514" t="s">
        <v>407</v>
      </c>
      <c r="H211" s="515"/>
      <c r="I211" s="515"/>
      <c r="J211" s="515"/>
      <c r="K211" s="501" t="str">
        <f>+別紙!AA17</f>
        <v>0</v>
      </c>
      <c r="L211" s="501"/>
      <c r="M211" s="501"/>
      <c r="N211" s="501"/>
      <c r="O211" s="501"/>
      <c r="P211" s="346" t="s">
        <v>13</v>
      </c>
      <c r="Q211" s="525"/>
      <c r="R211" s="526"/>
      <c r="S211" s="526"/>
      <c r="T211" s="526"/>
      <c r="U211" s="527"/>
      <c r="V211" s="164"/>
      <c r="W211" s="165"/>
      <c r="X211" s="165"/>
      <c r="Y211" s="165"/>
    </row>
    <row r="212" spans="3:26" ht="43.15" customHeight="1" x14ac:dyDescent="0.15">
      <c r="C212" s="195"/>
      <c r="D212" s="503"/>
      <c r="E212" s="506"/>
      <c r="F212" s="264"/>
      <c r="G212" s="514" t="s">
        <v>408</v>
      </c>
      <c r="H212" s="515"/>
      <c r="I212" s="515"/>
      <c r="J212" s="515"/>
      <c r="K212" s="501" t="str">
        <f>+別紙!AA18</f>
        <v>0</v>
      </c>
      <c r="L212" s="501"/>
      <c r="M212" s="501"/>
      <c r="N212" s="501"/>
      <c r="O212" s="501"/>
      <c r="P212" s="346" t="s">
        <v>13</v>
      </c>
      <c r="Q212" s="528"/>
      <c r="R212" s="529"/>
      <c r="S212" s="529"/>
      <c r="T212" s="529"/>
      <c r="U212" s="530"/>
      <c r="V212" s="164"/>
      <c r="W212" s="165"/>
      <c r="X212" s="165"/>
      <c r="Y212" s="165"/>
    </row>
    <row r="213" spans="3:26" ht="13.9"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03"/>
      <c r="E214" s="506"/>
      <c r="F214" s="508"/>
      <c r="G214" s="509"/>
      <c r="H214" s="509"/>
      <c r="I214" s="509"/>
      <c r="J214" s="509"/>
      <c r="K214" s="509"/>
      <c r="L214" s="509"/>
      <c r="M214" s="509"/>
      <c r="N214" s="509"/>
      <c r="O214" s="509"/>
      <c r="P214" s="509"/>
      <c r="Q214" s="509"/>
      <c r="R214" s="509"/>
      <c r="S214" s="509"/>
      <c r="T214" s="509"/>
      <c r="U214" s="510"/>
      <c r="V214" s="164"/>
      <c r="W214" s="165"/>
      <c r="X214" s="165"/>
      <c r="Y214" s="165"/>
    </row>
    <row r="215" spans="3:26" ht="13.9"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3.9"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3.9"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3.9"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3.9"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3.9"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3.9"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3.9"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2587.6000000000004</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173.9</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2587.6000000000004</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0</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3.9"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03"/>
      <c r="E231" s="506"/>
      <c r="F231" s="508"/>
      <c r="G231" s="509"/>
      <c r="H231" s="509"/>
      <c r="I231" s="509"/>
      <c r="J231" s="509"/>
      <c r="K231" s="509"/>
      <c r="L231" s="509"/>
      <c r="M231" s="509"/>
      <c r="N231" s="509"/>
      <c r="O231" s="509"/>
      <c r="P231" s="509"/>
      <c r="Q231" s="509"/>
      <c r="R231" s="509"/>
      <c r="S231" s="509"/>
      <c r="T231" s="509"/>
      <c r="U231" s="510"/>
      <c r="V231" s="164"/>
      <c r="W231" s="165"/>
      <c r="X231" s="165"/>
      <c r="Y231" s="165"/>
    </row>
    <row r="232" spans="3:27" ht="13.9"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3.9"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3.9"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3.9"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3.9"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3.9"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3.9"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3.9"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0.9"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0.9"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150000000000006"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0.9"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株式会社　関総業</v>
      </c>
      <c r="AF5" s="751"/>
      <c r="AG5" s="751"/>
      <c r="AH5" s="751"/>
      <c r="AI5" s="751"/>
      <c r="AJ5" s="751"/>
      <c r="AK5" s="751"/>
      <c r="AL5" s="751"/>
      <c r="AM5" s="751"/>
      <c r="AN5" s="751"/>
      <c r="AO5" s="751"/>
      <c r="AP5" s="751"/>
      <c r="AQ5" s="751"/>
      <c r="AR5" s="751"/>
      <c r="AS5" s="751"/>
      <c r="AT5" s="751"/>
      <c r="AU5" s="751"/>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A15" zoomScale="85" zoomScaleNormal="85"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5.2</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5.2</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5.2</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5.2</v>
      </c>
      <c r="P27" s="734"/>
      <c r="Q27" s="734"/>
      <c r="R27" s="734"/>
      <c r="S27" s="49" t="s">
        <v>38</v>
      </c>
      <c r="T27" s="70"/>
      <c r="U27" s="70"/>
      <c r="X27" s="68" t="s">
        <v>39</v>
      </c>
      <c r="Y27" s="71"/>
      <c r="AG27" s="58"/>
      <c r="AH27" s="58"/>
      <c r="AI27" s="58"/>
      <c r="AJ27" s="58"/>
      <c r="AK27" s="683">
        <f>+AG18+O27</f>
        <v>5.2</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W28" s="491"/>
      <c r="X28" s="742" t="s">
        <v>174</v>
      </c>
      <c r="Y28" s="743"/>
      <c r="Z28" s="685">
        <v>5.2</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5.2</v>
      </c>
      <c r="G29" s="689"/>
      <c r="H29" s="214" t="s">
        <v>197</v>
      </c>
      <c r="L29" s="697"/>
      <c r="O29" s="61"/>
      <c r="P29" s="148"/>
      <c r="Q29" s="56" t="s">
        <v>182</v>
      </c>
      <c r="R29" s="694" t="s">
        <v>33</v>
      </c>
      <c r="S29" s="744"/>
      <c r="T29" s="744"/>
      <c r="U29" s="745"/>
      <c r="V29" s="53"/>
      <c r="W29" s="49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5.2</v>
      </c>
      <c r="G30" s="689"/>
      <c r="H30" s="214" t="s">
        <v>197</v>
      </c>
      <c r="L30" s="697"/>
      <c r="O30" s="61"/>
      <c r="Q30" s="699">
        <f>+ROUND(Z28,1)+ROUND(Z29,1)+ROUND(Z30,1)</f>
        <v>5.2</v>
      </c>
      <c r="R30" s="734"/>
      <c r="S30" s="734"/>
      <c r="T30" s="734"/>
      <c r="U30" s="49" t="s">
        <v>16</v>
      </c>
      <c r="W30" s="278"/>
      <c r="X30" s="742" t="s">
        <v>185</v>
      </c>
      <c r="Y30" s="743"/>
      <c r="Z30" s="685"/>
      <c r="AA30" s="686"/>
      <c r="AB30" s="686"/>
      <c r="AC30" s="686"/>
      <c r="AD30" s="686"/>
      <c r="AE30" s="49" t="s">
        <v>13</v>
      </c>
      <c r="AK30" s="670">
        <v>5.2</v>
      </c>
      <c r="AL30" s="671"/>
      <c r="AM30" s="671"/>
      <c r="AN30" s="671"/>
      <c r="AO30" s="57" t="s">
        <v>13</v>
      </c>
      <c r="AR30" s="682"/>
      <c r="AS30" s="679"/>
      <c r="AT30" s="679"/>
      <c r="AU30" s="680"/>
    </row>
    <row r="31" spans="2:48" ht="27" customHeight="1" thickBot="1" x14ac:dyDescent="0.2">
      <c r="B31" s="705" t="s">
        <v>374</v>
      </c>
      <c r="C31" s="694"/>
      <c r="D31" s="694"/>
      <c r="E31" s="695"/>
      <c r="F31" s="688">
        <v>5.2</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8"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0.3</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0.3</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0.3</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0.3</v>
      </c>
      <c r="P27" s="734"/>
      <c r="Q27" s="734"/>
      <c r="R27" s="734"/>
      <c r="S27" s="49" t="s">
        <v>38</v>
      </c>
      <c r="T27" s="70"/>
      <c r="U27" s="70"/>
      <c r="X27" s="68" t="s">
        <v>39</v>
      </c>
      <c r="Y27" s="71"/>
      <c r="AG27" s="58"/>
      <c r="AH27" s="58"/>
      <c r="AI27" s="58"/>
      <c r="AJ27" s="58"/>
      <c r="AK27" s="683">
        <f>+AG18+O27</f>
        <v>0.3</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0.3</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0.3</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0.3</v>
      </c>
      <c r="G30" s="689"/>
      <c r="H30" s="214" t="s">
        <v>197</v>
      </c>
      <c r="L30" s="697"/>
      <c r="O30" s="61"/>
      <c r="Q30" s="699">
        <f>+ROUND(Z28,1)+ROUND(Z29,1)+ROUND(Z30,1)</f>
        <v>0.3</v>
      </c>
      <c r="R30" s="734"/>
      <c r="S30" s="734"/>
      <c r="T30" s="734"/>
      <c r="U30" s="49" t="s">
        <v>16</v>
      </c>
      <c r="X30" s="742" t="s">
        <v>185</v>
      </c>
      <c r="Y30" s="743"/>
      <c r="Z30" s="685"/>
      <c r="AA30" s="686"/>
      <c r="AB30" s="686"/>
      <c r="AC30" s="686"/>
      <c r="AD30" s="686"/>
      <c r="AE30" s="49" t="s">
        <v>13</v>
      </c>
      <c r="AK30" s="670">
        <v>0.3</v>
      </c>
      <c r="AL30" s="671"/>
      <c r="AM30" s="671"/>
      <c r="AN30" s="671"/>
      <c r="AO30" s="57" t="s">
        <v>13</v>
      </c>
      <c r="AR30" s="682"/>
      <c r="AS30" s="679"/>
      <c r="AT30" s="679"/>
      <c r="AU30" s="680"/>
    </row>
    <row r="31" spans="2:48" ht="27" customHeight="1" thickTop="1" thickBot="1" x14ac:dyDescent="0.2">
      <c r="B31" s="705" t="s">
        <v>374</v>
      </c>
      <c r="C31" s="694"/>
      <c r="D31" s="694"/>
      <c r="E31" s="695"/>
      <c r="F31" s="688">
        <v>0.3</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8"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96.1</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96.1</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96.1</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96.1</v>
      </c>
      <c r="P27" s="734"/>
      <c r="Q27" s="734"/>
      <c r="R27" s="734"/>
      <c r="S27" s="49" t="s">
        <v>38</v>
      </c>
      <c r="T27" s="70"/>
      <c r="U27" s="70"/>
      <c r="X27" s="68" t="s">
        <v>39</v>
      </c>
      <c r="Y27" s="71"/>
      <c r="AG27" s="58"/>
      <c r="AH27" s="58"/>
      <c r="AI27" s="58"/>
      <c r="AJ27" s="58"/>
      <c r="AK27" s="683">
        <f>+AG18+O27</f>
        <v>96.1</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96.1</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96.1</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96.1</v>
      </c>
      <c r="G30" s="689"/>
      <c r="H30" s="214" t="s">
        <v>197</v>
      </c>
      <c r="L30" s="697"/>
      <c r="O30" s="61"/>
      <c r="Q30" s="699">
        <f>+ROUND(Z28,1)+ROUND(Z29,1)+ROUND(Z30,1)</f>
        <v>96.1</v>
      </c>
      <c r="R30" s="734"/>
      <c r="S30" s="734"/>
      <c r="T30" s="734"/>
      <c r="U30" s="49" t="s">
        <v>16</v>
      </c>
      <c r="X30" s="742" t="s">
        <v>185</v>
      </c>
      <c r="Y30" s="743"/>
      <c r="Z30" s="685"/>
      <c r="AA30" s="686"/>
      <c r="AB30" s="686"/>
      <c r="AC30" s="686"/>
      <c r="AD30" s="686"/>
      <c r="AE30" s="49" t="s">
        <v>13</v>
      </c>
      <c r="AK30" s="670">
        <v>96.1</v>
      </c>
      <c r="AL30" s="671"/>
      <c r="AM30" s="671"/>
      <c r="AN30" s="671"/>
      <c r="AO30" s="57" t="s">
        <v>13</v>
      </c>
      <c r="AR30" s="682"/>
      <c r="AS30" s="679"/>
      <c r="AT30" s="679"/>
      <c r="AU30" s="680"/>
    </row>
    <row r="31" spans="2:48" ht="27" customHeight="1" thickTop="1" thickBot="1" x14ac:dyDescent="0.2">
      <c r="B31" s="705" t="s">
        <v>374</v>
      </c>
      <c r="C31" s="694"/>
      <c r="D31" s="694"/>
      <c r="E31" s="695"/>
      <c r="F31" s="688">
        <v>96.1</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E15"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0.8</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0.8</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0.8</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0.8</v>
      </c>
      <c r="P27" s="734"/>
      <c r="Q27" s="734"/>
      <c r="R27" s="734"/>
      <c r="S27" s="49" t="s">
        <v>38</v>
      </c>
      <c r="T27" s="70"/>
      <c r="U27" s="70"/>
      <c r="X27" s="68" t="s">
        <v>39</v>
      </c>
      <c r="Y27" s="71"/>
      <c r="AG27" s="58"/>
      <c r="AH27" s="58"/>
      <c r="AI27" s="58"/>
      <c r="AJ27" s="58"/>
      <c r="AK27" s="683">
        <f>+AG18+O27</f>
        <v>0.8</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0.8</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0.8</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0.8</v>
      </c>
      <c r="G30" s="689"/>
      <c r="H30" s="214" t="s">
        <v>197</v>
      </c>
      <c r="L30" s="697"/>
      <c r="O30" s="61"/>
      <c r="Q30" s="699">
        <f>+ROUND(Z28,1)+ROUND(Z29,1)+ROUND(Z30,1)</f>
        <v>0.8</v>
      </c>
      <c r="R30" s="734"/>
      <c r="S30" s="734"/>
      <c r="T30" s="734"/>
      <c r="U30" s="49" t="s">
        <v>16</v>
      </c>
      <c r="X30" s="742" t="s">
        <v>185</v>
      </c>
      <c r="Y30" s="743"/>
      <c r="Z30" s="685"/>
      <c r="AA30" s="686"/>
      <c r="AB30" s="686"/>
      <c r="AC30" s="686"/>
      <c r="AD30" s="686"/>
      <c r="AE30" s="49" t="s">
        <v>13</v>
      </c>
      <c r="AK30" s="670">
        <v>0.8</v>
      </c>
      <c r="AL30" s="671"/>
      <c r="AM30" s="671"/>
      <c r="AN30" s="671"/>
      <c r="AO30" s="57" t="s">
        <v>13</v>
      </c>
      <c r="AR30" s="682"/>
      <c r="AS30" s="679"/>
      <c r="AT30" s="679"/>
      <c r="AU30" s="680"/>
    </row>
    <row r="31" spans="2:48" ht="27" customHeight="1" thickTop="1" thickBot="1" x14ac:dyDescent="0.2">
      <c r="B31" s="705" t="s">
        <v>374</v>
      </c>
      <c r="C31" s="694"/>
      <c r="D31" s="694"/>
      <c r="E31" s="695"/>
      <c r="F31" s="688">
        <v>0.8</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1"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6" workbookViewId="0">
      <selection activeCell="AK30" sqref="AK30:AN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16.5</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16.5</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16.5</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16.5</v>
      </c>
      <c r="P27" s="734"/>
      <c r="Q27" s="734"/>
      <c r="R27" s="734"/>
      <c r="S27" s="49" t="s">
        <v>38</v>
      </c>
      <c r="T27" s="70"/>
      <c r="U27" s="70"/>
      <c r="X27" s="68" t="s">
        <v>39</v>
      </c>
      <c r="Y27" s="71"/>
      <c r="AG27" s="58"/>
      <c r="AH27" s="58"/>
      <c r="AI27" s="58"/>
      <c r="AJ27" s="58"/>
      <c r="AK27" s="683">
        <f>+AG18+O27</f>
        <v>16.5</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16.5</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16.5</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11.1</v>
      </c>
      <c r="G30" s="689"/>
      <c r="H30" s="214" t="s">
        <v>197</v>
      </c>
      <c r="L30" s="697"/>
      <c r="O30" s="61"/>
      <c r="Q30" s="699">
        <f>+ROUND(Z28,1)+ROUND(Z29,1)+ROUND(Z30,1)</f>
        <v>16.5</v>
      </c>
      <c r="R30" s="734"/>
      <c r="S30" s="734"/>
      <c r="T30" s="734"/>
      <c r="U30" s="49" t="s">
        <v>16</v>
      </c>
      <c r="X30" s="742" t="s">
        <v>185</v>
      </c>
      <c r="Y30" s="743"/>
      <c r="Z30" s="685"/>
      <c r="AA30" s="686"/>
      <c r="AB30" s="686"/>
      <c r="AC30" s="686"/>
      <c r="AD30" s="686"/>
      <c r="AE30" s="49" t="s">
        <v>13</v>
      </c>
      <c r="AK30" s="670">
        <v>16.5</v>
      </c>
      <c r="AL30" s="671"/>
      <c r="AM30" s="671"/>
      <c r="AN30" s="671"/>
      <c r="AO30" s="57" t="s">
        <v>13</v>
      </c>
      <c r="AR30" s="682"/>
      <c r="AS30" s="679"/>
      <c r="AT30" s="679"/>
      <c r="AU30" s="680"/>
    </row>
    <row r="31" spans="2:48" ht="27" customHeight="1" thickTop="1" thickBot="1" x14ac:dyDescent="0.2">
      <c r="B31" s="705" t="s">
        <v>374</v>
      </c>
      <c r="C31" s="694"/>
      <c r="D31" s="694"/>
      <c r="E31" s="695"/>
      <c r="F31" s="688">
        <v>16.5</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22"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2437.4</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2437.4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2437.4</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2437.4</v>
      </c>
      <c r="P27" s="734"/>
      <c r="Q27" s="734"/>
      <c r="R27" s="734"/>
      <c r="S27" s="49" t="s">
        <v>38</v>
      </c>
      <c r="T27" s="70"/>
      <c r="U27" s="70"/>
      <c r="X27" s="68" t="s">
        <v>39</v>
      </c>
      <c r="Y27" s="71"/>
      <c r="AG27" s="58"/>
      <c r="AH27" s="58"/>
      <c r="AI27" s="58"/>
      <c r="AJ27" s="58"/>
      <c r="AK27" s="683">
        <f>+AG18+O27</f>
        <v>2437.4</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2437.4</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2437.4</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23.7</v>
      </c>
      <c r="G30" s="689"/>
      <c r="H30" s="214" t="s">
        <v>197</v>
      </c>
      <c r="L30" s="697"/>
      <c r="O30" s="61"/>
      <c r="Q30" s="699">
        <f>+ROUND(Z28,1)+ROUND(Z29,1)+ROUND(Z30,1)</f>
        <v>2437.4</v>
      </c>
      <c r="R30" s="734"/>
      <c r="S30" s="734"/>
      <c r="T30" s="734"/>
      <c r="U30" s="49" t="s">
        <v>16</v>
      </c>
      <c r="X30" s="742" t="s">
        <v>185</v>
      </c>
      <c r="Y30" s="743"/>
      <c r="Z30" s="685"/>
      <c r="AA30" s="686"/>
      <c r="AB30" s="686"/>
      <c r="AC30" s="686"/>
      <c r="AD30" s="686"/>
      <c r="AE30" s="49" t="s">
        <v>13</v>
      </c>
      <c r="AK30" s="670">
        <v>23.7</v>
      </c>
      <c r="AL30" s="671"/>
      <c r="AM30" s="671"/>
      <c r="AN30" s="671"/>
      <c r="AO30" s="57" t="s">
        <v>13</v>
      </c>
      <c r="AR30" s="682"/>
      <c r="AS30" s="679"/>
      <c r="AT30" s="679"/>
      <c r="AU30" s="680"/>
    </row>
    <row r="31" spans="2:48" ht="27" customHeight="1" thickTop="1" thickBot="1" x14ac:dyDescent="0.2">
      <c r="B31" s="705" t="s">
        <v>374</v>
      </c>
      <c r="C31" s="694"/>
      <c r="D31" s="694"/>
      <c r="E31" s="695"/>
      <c r="F31" s="688">
        <v>2437.4</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6"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関総業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31.3</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
      <c r="B24" s="705" t="s">
        <v>199</v>
      </c>
      <c r="C24" s="694"/>
      <c r="D24" s="694"/>
      <c r="E24" s="695"/>
      <c r="F24" s="688">
        <v>31.3</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31.3</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31.3</v>
      </c>
      <c r="P27" s="734"/>
      <c r="Q27" s="734"/>
      <c r="R27" s="734"/>
      <c r="S27" s="49" t="s">
        <v>38</v>
      </c>
      <c r="T27" s="70"/>
      <c r="U27" s="70"/>
      <c r="X27" s="68" t="s">
        <v>39</v>
      </c>
      <c r="Y27" s="71"/>
      <c r="AG27" s="58"/>
      <c r="AH27" s="58"/>
      <c r="AI27" s="58"/>
      <c r="AJ27" s="58"/>
      <c r="AK27" s="683">
        <f>+AG18+O27</f>
        <v>31.3</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31.3</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31.3</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31.3</v>
      </c>
      <c r="G30" s="689"/>
      <c r="H30" s="214" t="s">
        <v>197</v>
      </c>
      <c r="L30" s="697"/>
      <c r="O30" s="61"/>
      <c r="Q30" s="699">
        <f>+ROUND(Z28,1)+ROUND(Z29,1)+ROUND(Z30,1)</f>
        <v>31.3</v>
      </c>
      <c r="R30" s="734"/>
      <c r="S30" s="734"/>
      <c r="T30" s="734"/>
      <c r="U30" s="49" t="s">
        <v>16</v>
      </c>
      <c r="X30" s="742" t="s">
        <v>185</v>
      </c>
      <c r="Y30" s="743"/>
      <c r="Z30" s="685"/>
      <c r="AA30" s="686"/>
      <c r="AB30" s="686"/>
      <c r="AC30" s="686"/>
      <c r="AD30" s="686"/>
      <c r="AE30" s="49" t="s">
        <v>13</v>
      </c>
      <c r="AK30" s="670">
        <v>31.3</v>
      </c>
      <c r="AL30" s="671"/>
      <c r="AM30" s="671"/>
      <c r="AN30" s="671"/>
      <c r="AO30" s="57" t="s">
        <v>13</v>
      </c>
      <c r="AR30" s="682"/>
      <c r="AS30" s="679"/>
      <c r="AT30" s="679"/>
      <c r="AU30" s="680"/>
    </row>
    <row r="31" spans="2:48" ht="27" customHeight="1" thickTop="1" thickBot="1" x14ac:dyDescent="0.2">
      <c r="B31" s="705" t="s">
        <v>374</v>
      </c>
      <c r="C31" s="694"/>
      <c r="D31" s="694"/>
      <c r="E31" s="695"/>
      <c r="F31" s="688">
        <v>31.3</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zoomScale="70" zoomScaleNormal="70" workbookViewId="0">
      <selection activeCell="AB12" sqref="AB1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株式会社　関総業</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0</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5.2</v>
      </c>
      <c r="M9" s="377">
        <f>IF(OR(ｷ.紙くず!F24&gt;0,ｷ.紙くず!F24&lt;0),ｷ.紙くず!F24,IF(M$19&gt;0,"0",0))</f>
        <v>0.3</v>
      </c>
      <c r="N9" s="377">
        <f>IF(OR(ｸ.木くず!F24&gt;0,ｸ.木くず!F24&lt;0),ｸ.木くず!F24,IF(N$19&gt;0,"0",0))</f>
        <v>96.1</v>
      </c>
      <c r="O9" s="377">
        <f>IF(OR(ｹ.繊維くず!F24&gt;0,ｹ.繊維くず!F24&lt;0),ｹ.繊維くず!F24,IF(O$19&gt;0,"0",0))</f>
        <v>0.8</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16.5</v>
      </c>
      <c r="U9" s="377">
        <f>IF(OR(ｿ.鉱さい!F24&gt;0,ｿ.鉱さい!F24&lt;0),ｿ.鉱さい!F24,IF(U$19&gt;0,"0",0))</f>
        <v>0</v>
      </c>
      <c r="V9" s="377">
        <f>IF(OR(ﾀ.がれき類!F24&gt;0,ﾀ.がれき類!F24&lt;0),ﾀ.がれき類!F24,IF(V$19&gt;0,"0",0))</f>
        <v>2437.4</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31.3</v>
      </c>
      <c r="AA9" s="379">
        <f>IF(SUM(G9:Z9)&gt;0,SUM(G9:Z9),IF(AA$19&gt;0,"0",0))</f>
        <v>2587.6000000000004</v>
      </c>
    </row>
    <row r="10" spans="2:27" ht="24" customHeight="1" x14ac:dyDescent="0.15">
      <c r="B10" s="172" t="s">
        <v>392</v>
      </c>
      <c r="C10" s="795" t="s">
        <v>293</v>
      </c>
      <c r="D10" s="795"/>
      <c r="E10" s="795"/>
      <c r="F10" s="796"/>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t="str">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t="str">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t="str">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27" t="s">
        <v>296</v>
      </c>
      <c r="D13" s="820"/>
      <c r="E13" s="820"/>
      <c r="F13" s="821"/>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t="str">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5.2</v>
      </c>
      <c r="M14" s="383">
        <f>IF(OR(ｷ.紙くず!F29&gt;0,ｷ.紙くず!F29&lt;0),ｷ.紙くず!F29,IF(M$19&gt;0,"0",0))</f>
        <v>0.3</v>
      </c>
      <c r="N14" s="383">
        <f>IF(OR(ｸ.木くず!F29&gt;0,ｸ.木くず!F29&lt;0),ｸ.木くず!F29,IF(N$19&gt;0,"0",0))</f>
        <v>96.1</v>
      </c>
      <c r="O14" s="383">
        <f>IF(OR(ｹ.繊維くず!F29&gt;0,ｹ.繊維くず!F29&lt;0),ｹ.繊維くず!F29,IF(O$19&gt;0,"0",0))</f>
        <v>0.8</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16.5</v>
      </c>
      <c r="U14" s="383">
        <f>IF(OR(ｿ.鉱さい!F29&gt;0,ｿ.鉱さい!F29&lt;0),ｿ.鉱さい!F29,IF(U$19&gt;0,"0",0))</f>
        <v>0</v>
      </c>
      <c r="V14" s="383">
        <f>IF(OR(ﾀ.がれき類!F29&gt;0,ﾀ.がれき類!F29&lt;0),ﾀ.がれき類!F29,IF(V$19&gt;0,"0",0))</f>
        <v>2437.4</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31.3</v>
      </c>
      <c r="AA14" s="385">
        <f t="shared" si="0"/>
        <v>2587.6000000000004</v>
      </c>
    </row>
    <row r="15" spans="2:27" ht="24" customHeight="1" x14ac:dyDescent="0.15">
      <c r="B15" s="172" t="s">
        <v>227</v>
      </c>
      <c r="C15" s="797" t="s">
        <v>298</v>
      </c>
      <c r="D15" s="797"/>
      <c r="E15" s="797"/>
      <c r="F15" s="798"/>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5.2</v>
      </c>
      <c r="M15" s="383">
        <f>IF(OR(ｷ.紙くず!F30&gt;0,ｷ.紙くず!F30&lt;0),ｷ.紙くず!F30,IF(M$19&gt;0,"0",0))</f>
        <v>0.3</v>
      </c>
      <c r="N15" s="383">
        <f>IF(OR(ｸ.木くず!F30&gt;0,ｸ.木くず!F30&lt;0),ｸ.木くず!F30,IF(N$19&gt;0,"0",0))</f>
        <v>96.1</v>
      </c>
      <c r="O15" s="383">
        <f>IF(OR(ｹ.繊維くず!F30&gt;0,ｹ.繊維くず!F30&lt;0),ｹ.繊維くず!F30,IF(O$19&gt;0,"0",0))</f>
        <v>0.8</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f>IF(OR(ｾ.ｶﾞﾗｽ･ｺﾝｸﾘ･陶磁器くず!F30&gt;0,ｾ.ｶﾞﾗｽ･ｺﾝｸﾘ･陶磁器くず!F30&lt;0),ｾ.ｶﾞﾗｽ･ｺﾝｸﾘ･陶磁器くず!F30,IF(T$19&gt;0,"0",0))</f>
        <v>11.1</v>
      </c>
      <c r="U15" s="383">
        <f>IF(OR(ｿ.鉱さい!F30&gt;0,ｿ.鉱さい!F30&lt;0),ｿ.鉱さい!F30,IF(U$19&gt;0,"0",0))</f>
        <v>0</v>
      </c>
      <c r="V15" s="383">
        <f>IF(OR(ﾀ.がれき類!F30&gt;0,ﾀ.がれき類!F30&lt;0),ﾀ.がれき類!F30,IF(V$19&gt;0,"0",0))</f>
        <v>23.7</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31.3</v>
      </c>
      <c r="AA15" s="385">
        <f t="shared" si="0"/>
        <v>168.5</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5.2</v>
      </c>
      <c r="M16" s="383">
        <f>IF(OR(ｷ.紙くず!F31&gt;0,ｷ.紙くず!F31&lt;0),ｷ.紙くず!F31,IF(M$19&gt;0,"0",0))</f>
        <v>0.3</v>
      </c>
      <c r="N16" s="383">
        <f>IF(OR(ｸ.木くず!F31&gt;0,ｸ.木くず!F31&lt;0),ｸ.木くず!F31,IF(N$19&gt;0,"0",0))</f>
        <v>96.1</v>
      </c>
      <c r="O16" s="383">
        <f>IF(OR(ｹ.繊維くず!F31&gt;0,ｹ.繊維くず!F31&lt;0),ｹ.繊維くず!F31,IF(O$19&gt;0,"0",0))</f>
        <v>0.8</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16.5</v>
      </c>
      <c r="U16" s="383">
        <f>IF(OR(ｿ.鉱さい!F31&gt;0,ｿ.鉱さい!F31&lt;0),ｿ.鉱さい!F31,IF(U$19&gt;0,"0",0))</f>
        <v>0</v>
      </c>
      <c r="V16" s="383">
        <f>IF(OR(ﾀ.がれき類!F31&gt;0,ﾀ.がれき類!F31&lt;0),ﾀ.がれき類!F31,IF(V$19&gt;0,"0",0))</f>
        <v>2437.4</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31.3</v>
      </c>
      <c r="AA16" s="385">
        <f t="shared" si="0"/>
        <v>2587.6000000000004</v>
      </c>
    </row>
    <row r="17" spans="2:27" ht="24" customHeight="1" x14ac:dyDescent="0.15">
      <c r="B17" s="172"/>
      <c r="C17" s="797" t="s">
        <v>407</v>
      </c>
      <c r="D17" s="797"/>
      <c r="E17" s="797"/>
      <c r="F17" s="798"/>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t="str">
        <f>IF(OR(ｸ.木くず!F32&gt;0,ｸ.木くず!F32&lt;0),ｸ.木くず!F32,IF(N$19&gt;0,"0",0))</f>
        <v>0</v>
      </c>
      <c r="O17" s="383" t="str">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830" t="s">
        <v>427</v>
      </c>
      <c r="E18" s="830"/>
      <c r="F18" s="831"/>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t="str">
        <f>IF(OR(ｷ.紙くず!F33&gt;0,ｷ.紙くず!F33&lt;0),ｷ.紙くず!F33,IF(M$19&gt;0,"0",0))</f>
        <v>0</v>
      </c>
      <c r="N18" s="386" t="str">
        <f>IF(OR(ｸ.木くず!F33&gt;0,ｸ.木くず!F33&lt;0),ｸ.木くず!F33,IF(N$19&gt;0,"0",0))</f>
        <v>0</v>
      </c>
      <c r="O18" s="386" t="str">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2" t="s">
        <v>376</v>
      </c>
      <c r="E19" s="812"/>
      <c r="F19" s="813"/>
      <c r="G19" s="389">
        <f>+G37+G25+G23+G22+G21-G20</f>
        <v>0</v>
      </c>
      <c r="H19" s="389">
        <f t="shared" ref="H19:Z19" si="1">+H37+H25+H23+H22+H21-H20</f>
        <v>0</v>
      </c>
      <c r="I19" s="389">
        <f t="shared" si="1"/>
        <v>0</v>
      </c>
      <c r="J19" s="389">
        <f t="shared" si="1"/>
        <v>0</v>
      </c>
      <c r="K19" s="389">
        <f t="shared" si="1"/>
        <v>0</v>
      </c>
      <c r="L19" s="389">
        <f t="shared" si="1"/>
        <v>5.2</v>
      </c>
      <c r="M19" s="389">
        <f t="shared" si="1"/>
        <v>0.3</v>
      </c>
      <c r="N19" s="389">
        <f t="shared" si="1"/>
        <v>96.1</v>
      </c>
      <c r="O19" s="389">
        <f t="shared" si="1"/>
        <v>0.8</v>
      </c>
      <c r="P19" s="389">
        <f t="shared" si="1"/>
        <v>0</v>
      </c>
      <c r="Q19" s="389">
        <f t="shared" si="1"/>
        <v>0</v>
      </c>
      <c r="R19" s="389">
        <f t="shared" si="1"/>
        <v>0</v>
      </c>
      <c r="S19" s="389">
        <f t="shared" si="1"/>
        <v>0</v>
      </c>
      <c r="T19" s="389">
        <f t="shared" si="1"/>
        <v>16.5</v>
      </c>
      <c r="U19" s="389">
        <f t="shared" si="1"/>
        <v>0</v>
      </c>
      <c r="V19" s="389">
        <f t="shared" si="1"/>
        <v>2437.4</v>
      </c>
      <c r="W19" s="389">
        <f t="shared" si="1"/>
        <v>0</v>
      </c>
      <c r="X19" s="389">
        <f t="shared" si="1"/>
        <v>0</v>
      </c>
      <c r="Y19" s="389">
        <f t="shared" si="1"/>
        <v>0</v>
      </c>
      <c r="Z19" s="390">
        <f t="shared" si="1"/>
        <v>31.3</v>
      </c>
      <c r="AA19" s="391">
        <f t="shared" ref="AA19:AA25" si="2">SUM(G19:Z19)</f>
        <v>2587.6000000000004</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0</v>
      </c>
      <c r="I37" s="424">
        <f t="shared" si="8"/>
        <v>0</v>
      </c>
      <c r="J37" s="424">
        <f t="shared" si="8"/>
        <v>0</v>
      </c>
      <c r="K37" s="424">
        <f t="shared" si="8"/>
        <v>0</v>
      </c>
      <c r="L37" s="424">
        <f t="shared" si="8"/>
        <v>5.2</v>
      </c>
      <c r="M37" s="424">
        <f t="shared" si="8"/>
        <v>0.3</v>
      </c>
      <c r="N37" s="424">
        <f t="shared" si="8"/>
        <v>96.1</v>
      </c>
      <c r="O37" s="424">
        <f t="shared" si="8"/>
        <v>0.8</v>
      </c>
      <c r="P37" s="424">
        <f t="shared" si="8"/>
        <v>0</v>
      </c>
      <c r="Q37" s="424">
        <f t="shared" si="8"/>
        <v>0</v>
      </c>
      <c r="R37" s="424">
        <f t="shared" si="8"/>
        <v>0</v>
      </c>
      <c r="S37" s="424">
        <f t="shared" si="8"/>
        <v>0</v>
      </c>
      <c r="T37" s="424">
        <f t="shared" si="8"/>
        <v>16.5</v>
      </c>
      <c r="U37" s="424">
        <f t="shared" si="8"/>
        <v>0</v>
      </c>
      <c r="V37" s="424">
        <f t="shared" si="8"/>
        <v>2437.4</v>
      </c>
      <c r="W37" s="424">
        <f t="shared" si="8"/>
        <v>0</v>
      </c>
      <c r="X37" s="424">
        <f t="shared" si="8"/>
        <v>0</v>
      </c>
      <c r="Y37" s="424">
        <f t="shared" si="8"/>
        <v>0</v>
      </c>
      <c r="Z37" s="425">
        <f t="shared" si="8"/>
        <v>31.3</v>
      </c>
      <c r="AA37" s="426">
        <f t="shared" si="4"/>
        <v>2587.6000000000004</v>
      </c>
    </row>
    <row r="38" spans="2:27" ht="24" customHeight="1" x14ac:dyDescent="0.15">
      <c r="B38" s="170"/>
      <c r="C38" s="828"/>
      <c r="D38" s="227"/>
      <c r="E38" s="225" t="s">
        <v>318</v>
      </c>
      <c r="F38" s="443"/>
      <c r="G38" s="415">
        <f t="shared" ref="G38:Z38" si="9">SUM(G39:G41)</f>
        <v>0</v>
      </c>
      <c r="H38" s="415">
        <f t="shared" si="9"/>
        <v>0</v>
      </c>
      <c r="I38" s="415">
        <f t="shared" si="9"/>
        <v>0</v>
      </c>
      <c r="J38" s="415">
        <f t="shared" si="9"/>
        <v>0</v>
      </c>
      <c r="K38" s="415">
        <f t="shared" si="9"/>
        <v>0</v>
      </c>
      <c r="L38" s="415">
        <f t="shared" si="9"/>
        <v>5.2</v>
      </c>
      <c r="M38" s="415">
        <f t="shared" si="9"/>
        <v>0.3</v>
      </c>
      <c r="N38" s="415">
        <f t="shared" si="9"/>
        <v>96.1</v>
      </c>
      <c r="O38" s="415">
        <f t="shared" si="9"/>
        <v>0.8</v>
      </c>
      <c r="P38" s="415">
        <f t="shared" si="9"/>
        <v>0</v>
      </c>
      <c r="Q38" s="415">
        <f t="shared" si="9"/>
        <v>0</v>
      </c>
      <c r="R38" s="415">
        <f t="shared" si="9"/>
        <v>0</v>
      </c>
      <c r="S38" s="415">
        <f t="shared" si="9"/>
        <v>0</v>
      </c>
      <c r="T38" s="415">
        <f t="shared" si="9"/>
        <v>16.5</v>
      </c>
      <c r="U38" s="415">
        <f t="shared" si="9"/>
        <v>0</v>
      </c>
      <c r="V38" s="415">
        <f t="shared" si="9"/>
        <v>2437.4</v>
      </c>
      <c r="W38" s="415">
        <f t="shared" si="9"/>
        <v>0</v>
      </c>
      <c r="X38" s="415">
        <f t="shared" si="9"/>
        <v>0</v>
      </c>
      <c r="Y38" s="415">
        <f t="shared" si="9"/>
        <v>0</v>
      </c>
      <c r="Z38" s="416">
        <f t="shared" si="9"/>
        <v>31.3</v>
      </c>
      <c r="AA38" s="417">
        <f t="shared" si="4"/>
        <v>2587.6000000000004</v>
      </c>
    </row>
    <row r="39" spans="2:27" ht="24" customHeight="1" x14ac:dyDescent="0.15">
      <c r="B39" s="170"/>
      <c r="C39" s="828"/>
      <c r="D39" s="228"/>
      <c r="E39" s="223"/>
      <c r="F39" s="221" t="s">
        <v>232</v>
      </c>
      <c r="G39" s="418">
        <f>+ｱ.燃え殻!$Z$28</f>
        <v>0</v>
      </c>
      <c r="H39" s="418">
        <f>+ｲ.汚泥!$Z$28</f>
        <v>0</v>
      </c>
      <c r="I39" s="418">
        <f>+ｳ.廃油!$Z$28</f>
        <v>0</v>
      </c>
      <c r="J39" s="418">
        <f>+ｴ.廃酸!$Z$28</f>
        <v>0</v>
      </c>
      <c r="K39" s="418">
        <f>+ｵ.廃ｱﾙｶﾘ!$Z$28</f>
        <v>0</v>
      </c>
      <c r="L39" s="418">
        <f>+ｶ.廃ﾌﾟﾗ類!$Z$28</f>
        <v>5.2</v>
      </c>
      <c r="M39" s="418">
        <f>+ｷ.紙くず!$Z$28</f>
        <v>0.3</v>
      </c>
      <c r="N39" s="418">
        <f>+ｸ.木くず!$Z$28</f>
        <v>96.1</v>
      </c>
      <c r="O39" s="418">
        <f>+ｹ.繊維くず!$Z$28</f>
        <v>0.8</v>
      </c>
      <c r="P39" s="418">
        <f>+ｺ.動植物性残さ!$Z$28</f>
        <v>0</v>
      </c>
      <c r="Q39" s="418">
        <f>+ｻ.動物系固形不要物!$Z$28</f>
        <v>0</v>
      </c>
      <c r="R39" s="418">
        <f>+ｼ.ｺﾞﾑくず!$Z$28</f>
        <v>0</v>
      </c>
      <c r="S39" s="418">
        <f>+ｽ.金属くず!$Z$28</f>
        <v>0</v>
      </c>
      <c r="T39" s="418">
        <f>+ｾ.ｶﾞﾗｽ･ｺﾝｸﾘ･陶磁器くず!$Z$28</f>
        <v>16.5</v>
      </c>
      <c r="U39" s="418">
        <f>+ｿ.鉱さい!$Z$28</f>
        <v>0</v>
      </c>
      <c r="V39" s="418">
        <f>+ﾀ.がれき類!$Z$28</f>
        <v>2437.4</v>
      </c>
      <c r="W39" s="418">
        <f>+ﾁ.動物のふん尿!$Z$28</f>
        <v>0</v>
      </c>
      <c r="X39" s="418">
        <f>+ﾂ.動物の死体!$Z$28</f>
        <v>0</v>
      </c>
      <c r="Y39" s="418">
        <f>+ﾃ.ばいじん!$Z$28</f>
        <v>0</v>
      </c>
      <c r="Z39" s="419">
        <f>+ﾄ.混合廃棄物その他!$Z$28</f>
        <v>31.3</v>
      </c>
      <c r="AA39" s="420">
        <f t="shared" si="4"/>
        <v>2587.6000000000004</v>
      </c>
    </row>
    <row r="40" spans="2:27" ht="24" customHeight="1" x14ac:dyDescent="0.15">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08" t="s">
        <v>348</v>
      </c>
      <c r="E43" s="808"/>
      <c r="F43" s="809"/>
      <c r="G43" s="427">
        <f>+ｱ.燃え殻!$AK$27</f>
        <v>0</v>
      </c>
      <c r="H43" s="427">
        <f>+ｲ.汚泥!$AK$27</f>
        <v>0</v>
      </c>
      <c r="I43" s="427">
        <f>+ｳ.廃油!$AK$27</f>
        <v>0</v>
      </c>
      <c r="J43" s="427">
        <f>+ｴ.廃酸!$AK$27</f>
        <v>0</v>
      </c>
      <c r="K43" s="427">
        <f>+ｵ.廃ｱﾙｶﾘ!$AK$27</f>
        <v>0</v>
      </c>
      <c r="L43" s="427">
        <f>+ｶ.廃ﾌﾟﾗ類!$AK$27</f>
        <v>5.2</v>
      </c>
      <c r="M43" s="427">
        <f>+ｷ.紙くず!$AK$27</f>
        <v>0.3</v>
      </c>
      <c r="N43" s="427">
        <f>+ｸ.木くず!$AK$27</f>
        <v>96.1</v>
      </c>
      <c r="O43" s="427">
        <f>+ｹ.繊維くず!$AK$27</f>
        <v>0.8</v>
      </c>
      <c r="P43" s="427">
        <f>+ｺ.動植物性残さ!$AK$27</f>
        <v>0</v>
      </c>
      <c r="Q43" s="427">
        <f>+ｻ.動物系固形不要物!$AK$27</f>
        <v>0</v>
      </c>
      <c r="R43" s="427">
        <f>+ｼ.ｺﾞﾑくず!$AK$27</f>
        <v>0</v>
      </c>
      <c r="S43" s="427">
        <f>+ｽ.金属くず!$AK$27</f>
        <v>0</v>
      </c>
      <c r="T43" s="427">
        <f>+ｾ.ｶﾞﾗｽ･ｺﾝｸﾘ･陶磁器くず!$AK$27</f>
        <v>16.5</v>
      </c>
      <c r="U43" s="427">
        <f>+ｿ.鉱さい!$AK$27</f>
        <v>0</v>
      </c>
      <c r="V43" s="427">
        <f>+ﾀ.がれき類!$AK$27</f>
        <v>2437.4</v>
      </c>
      <c r="W43" s="427">
        <f>+ﾁ.動物のふん尿!$AK$27</f>
        <v>0</v>
      </c>
      <c r="X43" s="427">
        <f>+ﾂ.動物の死体!$AK$27</f>
        <v>0</v>
      </c>
      <c r="Y43" s="427">
        <f>+ﾃ.ばいじん!$AK$27</f>
        <v>0</v>
      </c>
      <c r="Z43" s="428">
        <f>+ﾄ.混合廃棄物その他!$AK$27</f>
        <v>31.3</v>
      </c>
      <c r="AA43" s="429">
        <f>SUM(G43:Z43)</f>
        <v>2587.6000000000004</v>
      </c>
    </row>
    <row r="44" spans="2:27" ht="24" customHeight="1" x14ac:dyDescent="0.15">
      <c r="B44" s="170"/>
      <c r="C44" s="177"/>
      <c r="D44" s="175" t="s">
        <v>187</v>
      </c>
      <c r="E44" s="825" t="s">
        <v>235</v>
      </c>
      <c r="F44" s="826"/>
      <c r="G44" s="430">
        <f>+ｱ.燃え殻!$AK$30</f>
        <v>0</v>
      </c>
      <c r="H44" s="430">
        <f>+ｲ.汚泥!$AK$30</f>
        <v>0</v>
      </c>
      <c r="I44" s="430">
        <f>+ｳ.廃油!$AK$30</f>
        <v>0</v>
      </c>
      <c r="J44" s="430">
        <f>+ｴ.廃酸!$AK$30</f>
        <v>0</v>
      </c>
      <c r="K44" s="430">
        <f>+ｵ.廃ｱﾙｶﾘ!$AK$30</f>
        <v>0</v>
      </c>
      <c r="L44" s="430">
        <f>+ｶ.廃ﾌﾟﾗ類!$AK$30</f>
        <v>5.2</v>
      </c>
      <c r="M44" s="430">
        <f>+ｷ.紙くず!$AK$30</f>
        <v>0.3</v>
      </c>
      <c r="N44" s="430">
        <f>+ｸ.木くず!$AK$30</f>
        <v>96.1</v>
      </c>
      <c r="O44" s="430">
        <f>+ｹ.繊維くず!$AK$30</f>
        <v>0.8</v>
      </c>
      <c r="P44" s="430">
        <f>+ｺ.動植物性残さ!$AK$30</f>
        <v>0</v>
      </c>
      <c r="Q44" s="430">
        <f>+ｻ.動物系固形不要物!$AK$30</f>
        <v>0</v>
      </c>
      <c r="R44" s="430">
        <f>+ｼ.ｺﾞﾑくず!$AK$30</f>
        <v>0</v>
      </c>
      <c r="S44" s="430">
        <f>+ｽ.金属くず!$AK$30</f>
        <v>0</v>
      </c>
      <c r="T44" s="430">
        <f>+ｾ.ｶﾞﾗｽ･ｺﾝｸﾘ･陶磁器くず!$AK$30</f>
        <v>16.5</v>
      </c>
      <c r="U44" s="430">
        <f>+ｿ.鉱さい!$AK$30</f>
        <v>0</v>
      </c>
      <c r="V44" s="430">
        <f>+ﾀ.がれき類!$AK$30</f>
        <v>23.7</v>
      </c>
      <c r="W44" s="430">
        <f>+ﾁ.動物のふん尿!$AK$30</f>
        <v>0</v>
      </c>
      <c r="X44" s="430">
        <f>+ﾂ.動物の死体!$AK$30</f>
        <v>0</v>
      </c>
      <c r="Y44" s="430">
        <f>+ﾃ.ばいじん!$AK$30</f>
        <v>0</v>
      </c>
      <c r="Z44" s="431">
        <f>+ﾄ.混合廃棄物その他!$AK$30</f>
        <v>31.3</v>
      </c>
      <c r="AA44" s="432">
        <f t="shared" si="4"/>
        <v>173.9</v>
      </c>
    </row>
    <row r="45" spans="2:27" ht="24" customHeight="1" x14ac:dyDescent="0.15">
      <c r="B45" s="170"/>
      <c r="C45" s="177"/>
      <c r="D45" s="442" t="s">
        <v>189</v>
      </c>
      <c r="E45" s="818" t="s">
        <v>236</v>
      </c>
      <c r="F45" s="819"/>
      <c r="G45" s="433">
        <f>+ｱ.燃え殻!$AR$24</f>
        <v>0</v>
      </c>
      <c r="H45" s="433">
        <f>+ｲ.汚泥!$AR$24</f>
        <v>0</v>
      </c>
      <c r="I45" s="433">
        <f>+ｳ.廃油!$AR$24</f>
        <v>0</v>
      </c>
      <c r="J45" s="433">
        <f>+ｴ.廃酸!$AR$24</f>
        <v>0</v>
      </c>
      <c r="K45" s="433">
        <f>+ｵ.廃ｱﾙｶﾘ!$AR$24</f>
        <v>0</v>
      </c>
      <c r="L45" s="433">
        <f>+ｶ.廃ﾌﾟﾗ類!$AR$24</f>
        <v>5.2</v>
      </c>
      <c r="M45" s="433">
        <f>+ｷ.紙くず!$AR$24</f>
        <v>0.3</v>
      </c>
      <c r="N45" s="433">
        <f>+ｸ.木くず!$AR$24</f>
        <v>96.1</v>
      </c>
      <c r="O45" s="433">
        <f>+ｹ.繊維くず!$AR$24</f>
        <v>0.8</v>
      </c>
      <c r="P45" s="433">
        <f>+ｺ.動植物性残さ!$AR$24</f>
        <v>0</v>
      </c>
      <c r="Q45" s="433">
        <f>+ｻ.動物系固形不要物!$AR$24</f>
        <v>0</v>
      </c>
      <c r="R45" s="433">
        <f>+ｼ.ｺﾞﾑくず!$AR$24</f>
        <v>0</v>
      </c>
      <c r="S45" s="433">
        <f>+ｽ.金属くず!$AR$24</f>
        <v>0</v>
      </c>
      <c r="T45" s="433">
        <f>+ｾ.ｶﾞﾗｽ･ｺﾝｸﾘ･陶磁器くず!$AR$24</f>
        <v>16.5</v>
      </c>
      <c r="U45" s="433">
        <f>+ｿ.鉱さい!$AR$24</f>
        <v>0</v>
      </c>
      <c r="V45" s="433">
        <f>+ﾀ.がれき類!$AR$24</f>
        <v>2437.4</v>
      </c>
      <c r="W45" s="433">
        <f>+ﾁ.動物のふん尿!$AR$24</f>
        <v>0</v>
      </c>
      <c r="X45" s="433">
        <f>+ﾂ.動物の死体!$AR$24</f>
        <v>0</v>
      </c>
      <c r="Y45" s="433">
        <f>+ﾃ.ばいじん!$AR$24</f>
        <v>0</v>
      </c>
      <c r="Z45" s="434">
        <f>+ﾄ.混合廃棄物その他!$AR$24</f>
        <v>31.3</v>
      </c>
      <c r="AA45" s="435">
        <f t="shared" si="4"/>
        <v>2587.6000000000004</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v>
      </c>
      <c r="J55" s="10">
        <f t="shared" si="10"/>
        <v>0</v>
      </c>
      <c r="K55" s="10">
        <f t="shared" si="10"/>
        <v>0</v>
      </c>
      <c r="L55" s="10">
        <f t="shared" si="10"/>
        <v>10.4</v>
      </c>
      <c r="M55" s="10">
        <f t="shared" si="10"/>
        <v>0.6</v>
      </c>
      <c r="N55" s="10"/>
      <c r="O55" s="10"/>
      <c r="P55" s="10"/>
      <c r="Q55" s="10"/>
      <c r="R55" s="10"/>
      <c r="S55" s="10">
        <f t="shared" si="10"/>
        <v>0</v>
      </c>
      <c r="T55" s="10">
        <f t="shared" si="10"/>
        <v>33</v>
      </c>
      <c r="U55" s="10">
        <f t="shared" si="10"/>
        <v>0</v>
      </c>
      <c r="V55" s="480">
        <f t="shared" si="10"/>
        <v>4874.8</v>
      </c>
      <c r="W55" s="480">
        <f t="shared" si="10"/>
        <v>0</v>
      </c>
      <c r="X55" s="480">
        <f t="shared" si="10"/>
        <v>0</v>
      </c>
      <c r="Y55" s="480">
        <f t="shared" si="10"/>
        <v>0</v>
      </c>
      <c r="Z55" s="480">
        <f t="shared" si="10"/>
        <v>62.6</v>
      </c>
      <c r="AA55" s="481">
        <f>+AA9+AA19+AA20</f>
        <v>5175.2000000000007</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15" customHeight="1" x14ac:dyDescent="0.15">
      <c r="C6" s="586" t="s">
        <v>415</v>
      </c>
      <c r="D6" s="586"/>
      <c r="E6" s="586"/>
      <c r="F6" s="586"/>
      <c r="G6" s="586"/>
      <c r="H6" s="586"/>
      <c r="I6" s="586"/>
      <c r="J6" s="586"/>
      <c r="K6" s="586"/>
      <c r="L6" s="586"/>
      <c r="M6" s="586"/>
      <c r="N6" s="586"/>
      <c r="O6" s="586"/>
      <c r="P6" s="586"/>
      <c r="Q6" s="586"/>
      <c r="R6" s="586"/>
      <c r="S6" s="586"/>
      <c r="T6" s="586"/>
      <c r="U6" s="586"/>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15">
      <c r="C9" s="587"/>
      <c r="D9" s="588"/>
      <c r="E9" s="588"/>
      <c r="F9" s="588"/>
      <c r="G9" s="588"/>
      <c r="H9" s="588"/>
      <c r="I9" s="588"/>
      <c r="J9" s="588"/>
      <c r="K9" s="588"/>
      <c r="L9" s="588"/>
      <c r="M9" s="588"/>
      <c r="N9" s="588"/>
      <c r="O9" s="588"/>
      <c r="P9" s="588"/>
      <c r="Q9" s="588"/>
      <c r="R9" s="588"/>
      <c r="S9" s="588"/>
      <c r="T9" s="588"/>
      <c r="U9" s="589"/>
    </row>
    <row r="10" spans="1:23" ht="10.15" customHeight="1" x14ac:dyDescent="0.15">
      <c r="C10" s="86"/>
      <c r="U10" s="87"/>
    </row>
    <row r="11" spans="1:23" ht="13.5" x14ac:dyDescent="0.15">
      <c r="C11" s="86"/>
      <c r="P11" s="888" t="str">
        <f>+表紙!P35</f>
        <v>令和    8年  6  月    18日</v>
      </c>
      <c r="Q11" s="889"/>
      <c r="R11" s="889"/>
      <c r="S11" s="889"/>
      <c r="T11" s="890"/>
      <c r="U11" s="281"/>
    </row>
    <row r="12" spans="1:23" ht="13.15" customHeight="1" x14ac:dyDescent="0.15">
      <c r="C12" s="86"/>
      <c r="S12" s="43"/>
      <c r="T12" s="43"/>
      <c r="U12" s="88"/>
    </row>
    <row r="13" spans="1:23" ht="13.5" x14ac:dyDescent="0.15">
      <c r="C13" s="898" t="str">
        <f>+表紙!C37</f>
        <v>横浜市長</v>
      </c>
      <c r="D13" s="899"/>
      <c r="E13" s="899"/>
      <c r="F13" s="899"/>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97" t="str">
        <f>+表紙!L40</f>
        <v>横浜市都筑区荏田東2-1-27　内野ビル２階</v>
      </c>
      <c r="M16" s="897"/>
      <c r="N16" s="897"/>
      <c r="O16" s="897"/>
      <c r="P16" s="897"/>
      <c r="Q16" s="897"/>
      <c r="R16" s="897"/>
      <c r="S16" s="897"/>
      <c r="T16" s="897"/>
      <c r="U16" s="282"/>
    </row>
    <row r="17" spans="1:21" ht="26.25" customHeight="1" x14ac:dyDescent="0.15">
      <c r="C17" s="86"/>
      <c r="I17" s="25"/>
      <c r="J17" s="25" t="s">
        <v>7</v>
      </c>
      <c r="K17" s="25"/>
      <c r="L17" s="897" t="str">
        <f>+表紙!L41</f>
        <v>株式会社関総業　　代表取締役　関　孝篤</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045-507-5021</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株式会社　関総業</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f>表紙!P49</f>
        <v>2847</v>
      </c>
      <c r="Q25" s="904"/>
      <c r="R25" s="904"/>
      <c r="S25" s="904"/>
      <c r="T25" s="904"/>
      <c r="U25" s="905"/>
    </row>
    <row r="26" spans="1:21" ht="26.25" customHeight="1" x14ac:dyDescent="0.15">
      <c r="C26" s="547" t="s">
        <v>11</v>
      </c>
      <c r="D26" s="548"/>
      <c r="E26" s="549"/>
      <c r="F26" s="919" t="str">
        <f>+表紙!F50</f>
        <v>横浜市都筑区荏田東2-1-27　内野ビル２階</v>
      </c>
      <c r="G26" s="920"/>
      <c r="H26" s="920"/>
      <c r="I26" s="920"/>
      <c r="J26" s="920"/>
      <c r="K26" s="920"/>
      <c r="L26" s="920"/>
      <c r="M26" s="920"/>
      <c r="N26" s="341" t="s">
        <v>171</v>
      </c>
      <c r="O26"/>
      <c r="P26"/>
      <c r="Q26" s="914" t="str">
        <f>IF(+表紙!Q50="","",+表紙!Q50)</f>
        <v/>
      </c>
      <c r="R26" s="914"/>
      <c r="S26" s="914"/>
      <c r="T26" s="914"/>
      <c r="U26" s="915"/>
    </row>
    <row r="27" spans="1:21" ht="26.2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Ｄ－建設業</v>
      </c>
      <c r="G30" s="907"/>
      <c r="H30" s="907"/>
      <c r="I30" s="907"/>
      <c r="J30" s="907"/>
      <c r="K30" s="907"/>
      <c r="L30" s="32" t="s">
        <v>48</v>
      </c>
      <c r="M30" s="32"/>
      <c r="N30" s="515" t="str">
        <f>IF(COUNTA(表紙!N54)=1,+表紙!N54,"")</f>
        <v>解体業</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t="str">
        <f>IF(+表紙!N55="","",+表紙!N55)</f>
        <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t="str">
        <f>IF(+表紙!N56="","",+表紙!N56)</f>
        <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6" t="str">
        <f>IF(+表紙!F60="","",+表紙!F60)</f>
        <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t="str">
        <f>IF(+表紙!F61="","",+表紙!F61)</f>
        <v>21人</v>
      </c>
      <c r="G37" s="880"/>
      <c r="H37" s="880"/>
      <c r="I37" s="880"/>
      <c r="J37" s="880"/>
      <c r="K37" s="880"/>
      <c r="L37" s="880"/>
      <c r="M37" s="880"/>
      <c r="N37" s="880"/>
      <c r="O37" s="880"/>
      <c r="P37" s="880"/>
      <c r="Q37" s="880"/>
      <c r="R37" s="880"/>
      <c r="S37" s="880"/>
      <c r="T37" s="880"/>
      <c r="U37" s="881"/>
    </row>
    <row r="38" spans="3:21" ht="13.9" customHeight="1" x14ac:dyDescent="0.15">
      <c r="C38" s="241"/>
      <c r="D38" s="373"/>
      <c r="E38" s="347"/>
      <c r="F38" s="865" t="str">
        <f>IF(COUNTA(表紙!F62)=1,表紙!F62,"")</f>
        <v>アスファルト・コンクリート・がれき類　→　破砕　→　再生砕石、売却
木くず　→　破砕・圧縮　→　燃料化、再資源化、チップ売却等
紙くず　→　破砕・圧縮　→　燃料化、再資源化
繊維くず　→　破砕・圧縮・切断　→　燃料化、再資源化
ガラ陶　→　破砕・切断　→　再資源化、埋め立て
廃プラスチック　→　選別・破砕・圧縮　→　燃料化、再資源化、埋め立て
混合廃棄物　→　選別・破砕　→　再資源化、埋め立て</v>
      </c>
      <c r="G38" s="866"/>
      <c r="H38" s="866"/>
      <c r="I38" s="866"/>
      <c r="J38" s="866"/>
      <c r="K38" s="866"/>
      <c r="L38" s="866"/>
      <c r="M38" s="866"/>
      <c r="N38" s="866"/>
      <c r="O38" s="866"/>
      <c r="P38" s="866"/>
      <c r="Q38" s="866"/>
      <c r="R38" s="866"/>
      <c r="S38" s="866"/>
      <c r="T38" s="866"/>
      <c r="U38" s="867"/>
    </row>
    <row r="39" spans="3:21" ht="13.9"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3.9"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3.9"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3.9"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3.9"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3.9"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3.9"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3.9"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3.9"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3.9"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68" t="str">
        <f>IF(COUNTA(表紙!D77)=1,表紙!D77,"")</f>
        <v>代表取締役　：　収集運搬業者・処理業者の選定
営業部長・工事部長　：　収集運搬業者の指導、廃棄物適正処理の管理
総務部　：　産業廃棄物処理委託契約書締結、産業廃棄物処理実績の集計・報告</v>
      </c>
      <c r="E53" s="869"/>
      <c r="F53" s="869"/>
      <c r="G53" s="869"/>
      <c r="H53" s="869"/>
      <c r="I53" s="869"/>
      <c r="J53" s="869"/>
      <c r="K53" s="869"/>
      <c r="L53" s="869"/>
      <c r="M53" s="869"/>
      <c r="N53" s="869"/>
      <c r="O53" s="869"/>
      <c r="P53" s="869"/>
      <c r="Q53" s="869"/>
      <c r="R53" s="869"/>
      <c r="S53" s="869"/>
      <c r="T53" s="869"/>
      <c r="U53" s="870"/>
    </row>
    <row r="54" spans="3:21" ht="13.9"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3.9"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3.9"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3.9"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3.9"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3.9"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3.9"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3.9"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3.9"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7</v>
      </c>
      <c r="L65" s="887"/>
      <c r="M65" s="887"/>
      <c r="N65" s="35" t="s">
        <v>47</v>
      </c>
      <c r="O65" s="35"/>
      <c r="P65" s="4"/>
      <c r="Q65" s="882" t="s">
        <v>352</v>
      </c>
      <c r="R65" s="882"/>
      <c r="S65" s="882"/>
      <c r="T65" s="882"/>
      <c r="U65" s="883"/>
      <c r="V65" s="292"/>
      <c r="W65" s="292"/>
    </row>
    <row r="66" spans="1:24" ht="18" customHeight="1" x14ac:dyDescent="0.15">
      <c r="A66" s="22">
        <v>6</v>
      </c>
      <c r="C66" s="875"/>
      <c r="D66" s="623"/>
      <c r="E66" s="601"/>
      <c r="F66" s="186" t="s">
        <v>199</v>
      </c>
      <c r="G66" s="193"/>
      <c r="H66" s="193"/>
      <c r="I66" s="193"/>
      <c r="J66" s="193"/>
      <c r="K66" s="886">
        <f>+表紙!K90</f>
        <v>2587.6000000000004</v>
      </c>
      <c r="L66" s="886"/>
      <c r="M66" s="886"/>
      <c r="N66" s="886"/>
      <c r="O66" s="886"/>
      <c r="P66" s="193" t="s">
        <v>13</v>
      </c>
      <c r="Q66" s="884"/>
      <c r="R66" s="884"/>
      <c r="S66" s="884"/>
      <c r="T66" s="884"/>
      <c r="U66" s="885"/>
      <c r="V66" s="292"/>
      <c r="W66" s="292"/>
      <c r="X66" s="102"/>
    </row>
    <row r="67" spans="1:24" ht="13.9" customHeight="1" x14ac:dyDescent="0.15">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3.9" customHeight="1" x14ac:dyDescent="0.15">
      <c r="C70" s="875"/>
      <c r="D70" s="623"/>
      <c r="E70" s="601"/>
      <c r="F70" s="838" t="str">
        <f>IF(COUNTA(表紙!F94)=1,+表紙!F94,"")</f>
        <v>分別の徹底</v>
      </c>
      <c r="G70" s="839"/>
      <c r="H70" s="839"/>
      <c r="I70" s="839"/>
      <c r="J70" s="839"/>
      <c r="K70" s="839"/>
      <c r="L70" s="839"/>
      <c r="M70" s="839"/>
      <c r="N70" s="839"/>
      <c r="O70" s="839"/>
      <c r="P70" s="839"/>
      <c r="Q70" s="839"/>
      <c r="R70" s="839"/>
      <c r="S70" s="839"/>
      <c r="T70" s="839"/>
      <c r="U70" s="840"/>
      <c r="V70" s="164"/>
    </row>
    <row r="71" spans="1:24" ht="13.9"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3.9"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3.9"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3.9"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3.9"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3.9"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3.9"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7</v>
      </c>
      <c r="L80" s="887"/>
      <c r="M80" s="887"/>
      <c r="N80" s="35" t="s">
        <v>47</v>
      </c>
      <c r="O80" s="35"/>
      <c r="P80" s="4"/>
      <c r="Q80" s="882" t="s">
        <v>353</v>
      </c>
      <c r="R80" s="882"/>
      <c r="S80" s="882"/>
      <c r="T80" s="882"/>
      <c r="U80" s="883"/>
      <c r="V80" s="292"/>
      <c r="W80" s="292"/>
      <c r="X80" s="165"/>
    </row>
    <row r="81" spans="1:24" ht="18" customHeight="1" x14ac:dyDescent="0.15">
      <c r="A81" s="22">
        <v>8</v>
      </c>
      <c r="C81" s="879"/>
      <c r="D81" s="503"/>
      <c r="E81" s="506"/>
      <c r="F81" s="186" t="s">
        <v>199</v>
      </c>
      <c r="G81" s="193"/>
      <c r="H81" s="193"/>
      <c r="I81" s="193"/>
      <c r="J81" s="193"/>
      <c r="K81" s="886">
        <f>+表紙!K105</f>
        <v>2587.6000000000004</v>
      </c>
      <c r="L81" s="886"/>
      <c r="M81" s="886"/>
      <c r="N81" s="886"/>
      <c r="O81" s="886"/>
      <c r="P81" s="246" t="s">
        <v>13</v>
      </c>
      <c r="Q81" s="884"/>
      <c r="R81" s="884"/>
      <c r="S81" s="884"/>
      <c r="T81" s="884"/>
      <c r="U81" s="885"/>
      <c r="V81" s="292"/>
      <c r="W81" s="292"/>
      <c r="X81" s="102"/>
    </row>
    <row r="82" spans="1:24" ht="13.9" customHeight="1" x14ac:dyDescent="0.15">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3.9" customHeight="1" x14ac:dyDescent="0.15">
      <c r="C85" s="879"/>
      <c r="D85" s="503"/>
      <c r="E85" s="506"/>
      <c r="F85" s="838" t="str">
        <f>IF(COUNTA(表紙!F109)=1,+表紙!F109,"")</f>
        <v>現場にて、さらなる分別作業の徹底
混合廃棄物への石膏ボードの混入防止</v>
      </c>
      <c r="G85" s="839"/>
      <c r="H85" s="839"/>
      <c r="I85" s="839"/>
      <c r="J85" s="839"/>
      <c r="K85" s="839"/>
      <c r="L85" s="839"/>
      <c r="M85" s="839"/>
      <c r="N85" s="839"/>
      <c r="O85" s="839"/>
      <c r="P85" s="839"/>
      <c r="Q85" s="839"/>
      <c r="R85" s="839"/>
      <c r="S85" s="839"/>
      <c r="T85" s="839"/>
      <c r="U85" s="840"/>
      <c r="V85" s="179"/>
    </row>
    <row r="86" spans="1:24" ht="13.9"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3.9"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3.9"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3.9"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3.9"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3.9"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3.9"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3.9"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03"/>
      <c r="E96" s="506"/>
      <c r="F96" s="838" t="str">
        <f>IF(COUNTA(表紙!F120)=1,+表紙!F120,"")</f>
        <v>木くず・廃石膏ボード・がれき類・ガラス陶磁器くず　→　解体時、手作業にて分別</v>
      </c>
      <c r="G96" s="839"/>
      <c r="H96" s="839"/>
      <c r="I96" s="839"/>
      <c r="J96" s="839"/>
      <c r="K96" s="839"/>
      <c r="L96" s="839"/>
      <c r="M96" s="839"/>
      <c r="N96" s="839"/>
      <c r="O96" s="839"/>
      <c r="P96" s="839"/>
      <c r="Q96" s="839"/>
      <c r="R96" s="839"/>
      <c r="S96" s="839"/>
      <c r="T96" s="839"/>
      <c r="U96" s="840"/>
      <c r="V96" s="179"/>
    </row>
    <row r="97" spans="3:24" ht="13.9"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3.9"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3.9"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3.9"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03"/>
      <c r="E102" s="506"/>
      <c r="F102" s="858" t="str">
        <f>IF(COUNTA(表紙!F126)=1,+表紙!F126,"")</f>
        <v>木くず・廃石膏ボード・がれき類・ガラス陶磁器くず　→　解体時、手作業にてさらなる分別</v>
      </c>
      <c r="G102" s="859"/>
      <c r="H102" s="859"/>
      <c r="I102" s="859"/>
      <c r="J102" s="859"/>
      <c r="K102" s="859"/>
      <c r="L102" s="859"/>
      <c r="M102" s="859"/>
      <c r="N102" s="859"/>
      <c r="O102" s="859"/>
      <c r="P102" s="859"/>
      <c r="Q102" s="859"/>
      <c r="R102" s="859"/>
      <c r="S102" s="859"/>
      <c r="T102" s="859"/>
      <c r="U102" s="860"/>
      <c r="V102" s="179"/>
    </row>
    <row r="103" spans="3:24" ht="13.9"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3.9"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3.9"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3.9"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3.9"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03"/>
      <c r="E110" s="517"/>
      <c r="F110" s="514" t="s">
        <v>258</v>
      </c>
      <c r="G110" s="515"/>
      <c r="H110" s="515"/>
      <c r="I110" s="515"/>
      <c r="J110" s="515"/>
      <c r="K110" s="857" t="str">
        <f>+表紙!K134</f>
        <v>0</v>
      </c>
      <c r="L110" s="857"/>
      <c r="M110" s="857"/>
      <c r="N110" s="857"/>
      <c r="O110" s="857"/>
      <c r="P110" s="196" t="s">
        <v>13</v>
      </c>
      <c r="Q110" s="531" t="s">
        <v>358</v>
      </c>
      <c r="R110" s="531"/>
      <c r="S110" s="531"/>
      <c r="T110" s="531"/>
      <c r="U110" s="532"/>
      <c r="V110" s="292"/>
      <c r="W110" s="292"/>
      <c r="X110" s="179"/>
    </row>
    <row r="111" spans="3:24" ht="13.9"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03"/>
      <c r="E112" s="517"/>
      <c r="F112" s="838" t="str">
        <f>IF(COUNTA(表紙!F136)=1,+表紙!F136,"")</f>
        <v/>
      </c>
      <c r="G112" s="839"/>
      <c r="H112" s="839"/>
      <c r="I112" s="839"/>
      <c r="J112" s="839"/>
      <c r="K112" s="839"/>
      <c r="L112" s="839"/>
      <c r="M112" s="839"/>
      <c r="N112" s="839"/>
      <c r="O112" s="839"/>
      <c r="P112" s="839"/>
      <c r="Q112" s="839"/>
      <c r="R112" s="839"/>
      <c r="S112" s="839"/>
      <c r="T112" s="839"/>
      <c r="U112" s="840"/>
      <c r="V112" s="164"/>
    </row>
    <row r="113" spans="3:24" ht="13.9"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3.9"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3.9"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3.9"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3.9"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3.9"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3.9"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3.9"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03"/>
      <c r="E123" s="506"/>
      <c r="F123" s="838" t="str">
        <f>IF(COUNTA(表紙!F147)=1,+表紙!F147,"")</f>
        <v/>
      </c>
      <c r="G123" s="839"/>
      <c r="H123" s="839"/>
      <c r="I123" s="839"/>
      <c r="J123" s="839"/>
      <c r="K123" s="839"/>
      <c r="L123" s="839"/>
      <c r="M123" s="839"/>
      <c r="N123" s="839"/>
      <c r="O123" s="839"/>
      <c r="P123" s="839"/>
      <c r="Q123" s="839"/>
      <c r="R123" s="839"/>
      <c r="S123" s="839"/>
      <c r="T123" s="839"/>
      <c r="U123" s="840"/>
      <c r="V123" s="164"/>
    </row>
    <row r="124" spans="3:24" ht="13.9"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3.9"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3.9"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3.9"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3.9"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3.9"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3.9"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7.9" customHeight="1" x14ac:dyDescent="0.15">
      <c r="C134" s="195"/>
      <c r="D134" s="503"/>
      <c r="E134" s="506"/>
      <c r="F134" s="514" t="s">
        <v>257</v>
      </c>
      <c r="G134" s="515"/>
      <c r="H134" s="515"/>
      <c r="I134" s="515"/>
      <c r="J134" s="515"/>
      <c r="K134" s="857" t="str">
        <f>+表紙!K158</f>
        <v>0</v>
      </c>
      <c r="L134" s="857"/>
      <c r="M134" s="857"/>
      <c r="N134" s="857"/>
      <c r="O134" s="857"/>
      <c r="P134" s="196" t="s">
        <v>13</v>
      </c>
      <c r="Q134" s="531" t="s">
        <v>254</v>
      </c>
      <c r="R134" s="531"/>
      <c r="S134" s="531"/>
      <c r="T134" s="531"/>
      <c r="U134" s="532"/>
      <c r="V134" s="292"/>
      <c r="W134" s="292"/>
      <c r="X134" s="179"/>
    </row>
    <row r="135" spans="3:24" ht="13.9"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03"/>
      <c r="E136" s="506"/>
      <c r="F136" s="838" t="str">
        <f>IF(COUNTA(表紙!F160)=1,+表紙!F160,"")</f>
        <v/>
      </c>
      <c r="G136" s="839"/>
      <c r="H136" s="839"/>
      <c r="I136" s="839"/>
      <c r="J136" s="839"/>
      <c r="K136" s="839"/>
      <c r="L136" s="839"/>
      <c r="M136" s="839"/>
      <c r="N136" s="839"/>
      <c r="O136" s="839"/>
      <c r="P136" s="839"/>
      <c r="Q136" s="839"/>
      <c r="R136" s="839"/>
      <c r="S136" s="839"/>
      <c r="T136" s="839"/>
      <c r="U136" s="840"/>
      <c r="V136" s="164"/>
    </row>
    <row r="137" spans="3:24" ht="13.9"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3.9"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3.9"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3.9"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3.9"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3.9"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3.9"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3.9"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7.9" customHeight="1" x14ac:dyDescent="0.15">
      <c r="C146" s="195"/>
      <c r="D146" s="503"/>
      <c r="E146" s="506"/>
      <c r="F146" s="514" t="s">
        <v>261</v>
      </c>
      <c r="G146" s="515"/>
      <c r="H146" s="515"/>
      <c r="I146" s="515"/>
      <c r="J146" s="515"/>
      <c r="K146" s="857">
        <f>+表紙!K170</f>
        <v>0</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03"/>
      <c r="E148" s="506"/>
      <c r="F148" s="838" t="str">
        <f>IF(COUNTA(表紙!F172)=1,+表紙!F172,"")</f>
        <v/>
      </c>
      <c r="G148" s="839"/>
      <c r="H148" s="839"/>
      <c r="I148" s="839"/>
      <c r="J148" s="839"/>
      <c r="K148" s="839"/>
      <c r="L148" s="839"/>
      <c r="M148" s="839"/>
      <c r="N148" s="839"/>
      <c r="O148" s="839"/>
      <c r="P148" s="839"/>
      <c r="Q148" s="839"/>
      <c r="R148" s="839"/>
      <c r="S148" s="839"/>
      <c r="T148" s="839"/>
      <c r="U148" s="840"/>
      <c r="V148" s="164"/>
    </row>
    <row r="149" spans="3:24" ht="13.9"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3.9"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3.9"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3.9"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3.9"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3.9"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3.9"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3.9"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03"/>
      <c r="E161" s="517"/>
      <c r="F161" s="838" t="str">
        <f>IF(COUNTA(表紙!F185)=1,+表紙!F185,"")</f>
        <v/>
      </c>
      <c r="G161" s="839"/>
      <c r="H161" s="839"/>
      <c r="I161" s="839"/>
      <c r="J161" s="839"/>
      <c r="K161" s="839"/>
      <c r="L161" s="839"/>
      <c r="M161" s="839"/>
      <c r="N161" s="839"/>
      <c r="O161" s="839"/>
      <c r="P161" s="839"/>
      <c r="Q161" s="839"/>
      <c r="R161" s="839"/>
      <c r="S161" s="839"/>
      <c r="T161" s="839"/>
      <c r="U161" s="840"/>
      <c r="V161" s="164"/>
    </row>
    <row r="162" spans="3:24" ht="13.9"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3.9"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3.9"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3.9"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3.9"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3.9"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3.9"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3.9"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03"/>
      <c r="E173" s="506"/>
      <c r="F173" s="838" t="str">
        <f>IF(COUNTA(表紙!F197)=1,+表紙!F197,"")</f>
        <v/>
      </c>
      <c r="G173" s="839"/>
      <c r="H173" s="839"/>
      <c r="I173" s="839"/>
      <c r="J173" s="839"/>
      <c r="K173" s="839"/>
      <c r="L173" s="839"/>
      <c r="M173" s="839"/>
      <c r="N173" s="839"/>
      <c r="O173" s="839"/>
      <c r="P173" s="839"/>
      <c r="Q173" s="839"/>
      <c r="R173" s="839"/>
      <c r="S173" s="839"/>
      <c r="T173" s="839"/>
      <c r="U173" s="840"/>
      <c r="V173" s="164"/>
    </row>
    <row r="174" spans="3:24" ht="13.9"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3.9"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3.9"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3.9"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3.9"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3.9"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3.9"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3.9"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03"/>
      <c r="E184" s="506"/>
      <c r="F184" s="520" t="s">
        <v>266</v>
      </c>
      <c r="G184" s="521"/>
      <c r="H184" s="521"/>
      <c r="I184" s="521"/>
      <c r="J184" s="521"/>
      <c r="K184" s="857">
        <f>+表紙!K208</f>
        <v>2587.6000000000004</v>
      </c>
      <c r="L184" s="857"/>
      <c r="M184" s="857"/>
      <c r="N184" s="857"/>
      <c r="O184" s="857"/>
      <c r="P184" s="198" t="s">
        <v>13</v>
      </c>
      <c r="Q184" s="847" t="s">
        <v>292</v>
      </c>
      <c r="R184" s="848"/>
      <c r="S184" s="848"/>
      <c r="T184" s="848"/>
      <c r="U184" s="849"/>
      <c r="V184" s="292"/>
      <c r="W184" s="292"/>
      <c r="X184" s="179"/>
    </row>
    <row r="185" spans="3:24" ht="43.15" customHeight="1" x14ac:dyDescent="0.15">
      <c r="C185" s="195"/>
      <c r="D185" s="503"/>
      <c r="E185" s="506"/>
      <c r="F185" s="263"/>
      <c r="G185" s="514" t="s">
        <v>222</v>
      </c>
      <c r="H185" s="515"/>
      <c r="I185" s="515"/>
      <c r="J185" s="515"/>
      <c r="K185" s="857">
        <f>+表紙!K209</f>
        <v>168.5</v>
      </c>
      <c r="L185" s="857"/>
      <c r="M185" s="857"/>
      <c r="N185" s="857"/>
      <c r="O185" s="857"/>
      <c r="P185" s="346" t="s">
        <v>13</v>
      </c>
      <c r="Q185" s="850"/>
      <c r="R185" s="851"/>
      <c r="S185" s="851"/>
      <c r="T185" s="851"/>
      <c r="U185" s="852"/>
      <c r="V185" s="292"/>
      <c r="W185" s="292"/>
      <c r="X185" s="179"/>
    </row>
    <row r="186" spans="3:24" ht="43.15" customHeight="1" x14ac:dyDescent="0.15">
      <c r="C186" s="195"/>
      <c r="D186" s="503"/>
      <c r="E186" s="506"/>
      <c r="F186" s="263"/>
      <c r="G186" s="514" t="s">
        <v>223</v>
      </c>
      <c r="H186" s="515"/>
      <c r="I186" s="515"/>
      <c r="J186" s="515"/>
      <c r="K186" s="857">
        <f>+表紙!K210</f>
        <v>2587.6000000000004</v>
      </c>
      <c r="L186" s="857"/>
      <c r="M186" s="857"/>
      <c r="N186" s="857"/>
      <c r="O186" s="857"/>
      <c r="P186" s="346" t="s">
        <v>13</v>
      </c>
      <c r="Q186" s="850"/>
      <c r="R186" s="851"/>
      <c r="S186" s="851"/>
      <c r="T186" s="851"/>
      <c r="U186" s="852"/>
      <c r="V186" s="292"/>
      <c r="W186" s="292"/>
      <c r="X186" s="179"/>
    </row>
    <row r="187" spans="3:24" ht="43.15" customHeight="1" x14ac:dyDescent="0.15">
      <c r="C187" s="195"/>
      <c r="D187" s="503"/>
      <c r="E187" s="506"/>
      <c r="F187" s="263"/>
      <c r="G187" s="514" t="s">
        <v>407</v>
      </c>
      <c r="H187" s="515"/>
      <c r="I187" s="515"/>
      <c r="J187" s="515"/>
      <c r="K187" s="857" t="str">
        <f>+表紙!K211</f>
        <v>0</v>
      </c>
      <c r="L187" s="857"/>
      <c r="M187" s="857"/>
      <c r="N187" s="857"/>
      <c r="O187" s="857"/>
      <c r="P187" s="346" t="s">
        <v>13</v>
      </c>
      <c r="Q187" s="850"/>
      <c r="R187" s="851"/>
      <c r="S187" s="851"/>
      <c r="T187" s="851"/>
      <c r="U187" s="852"/>
      <c r="V187" s="292"/>
      <c r="W187" s="292"/>
      <c r="X187" s="179"/>
    </row>
    <row r="188" spans="3:24" ht="43.15" customHeight="1" x14ac:dyDescent="0.15">
      <c r="C188" s="195"/>
      <c r="D188" s="503"/>
      <c r="E188" s="506"/>
      <c r="F188" s="264"/>
      <c r="G188" s="514" t="s">
        <v>408</v>
      </c>
      <c r="H188" s="515"/>
      <c r="I188" s="515"/>
      <c r="J188" s="515"/>
      <c r="K188" s="857" t="str">
        <f>+表紙!K212</f>
        <v>0</v>
      </c>
      <c r="L188" s="857"/>
      <c r="M188" s="857"/>
      <c r="N188" s="857"/>
      <c r="O188" s="857"/>
      <c r="P188" s="346" t="s">
        <v>13</v>
      </c>
      <c r="Q188" s="853"/>
      <c r="R188" s="854"/>
      <c r="S188" s="854"/>
      <c r="T188" s="854"/>
      <c r="U188" s="855"/>
      <c r="V188" s="292"/>
      <c r="W188" s="292"/>
      <c r="X188" s="179"/>
    </row>
    <row r="189" spans="3:24" ht="13.9"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03"/>
      <c r="E190" s="506"/>
      <c r="F190" s="838" t="str">
        <f>IF(COUNTA(表紙!F214)=1,+表紙!F214,"")</f>
        <v/>
      </c>
      <c r="G190" s="839"/>
      <c r="H190" s="839"/>
      <c r="I190" s="839"/>
      <c r="J190" s="839"/>
      <c r="K190" s="839"/>
      <c r="L190" s="839"/>
      <c r="M190" s="839"/>
      <c r="N190" s="839"/>
      <c r="O190" s="839"/>
      <c r="P190" s="839"/>
      <c r="Q190" s="839"/>
      <c r="R190" s="839"/>
      <c r="S190" s="839"/>
      <c r="T190" s="839"/>
      <c r="U190" s="840"/>
      <c r="V190" s="164"/>
    </row>
    <row r="191" spans="3:24" ht="13.9"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3.9"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3.9"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3.9"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3.9"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3.9"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3.9"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3.9"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2587.6000000000004</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173.9</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2587.6000000000004</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0</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3.9"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03"/>
      <c r="E207" s="506"/>
      <c r="F207" s="838" t="str">
        <f>IF(COUNTA(表紙!F231)=1,+表紙!F231,"")</f>
        <v/>
      </c>
      <c r="G207" s="839"/>
      <c r="H207" s="839"/>
      <c r="I207" s="839"/>
      <c r="J207" s="839"/>
      <c r="K207" s="839"/>
      <c r="L207" s="839"/>
      <c r="M207" s="839"/>
      <c r="N207" s="839"/>
      <c r="O207" s="839"/>
      <c r="P207" s="839"/>
      <c r="Q207" s="839"/>
      <c r="R207" s="839"/>
      <c r="S207" s="839"/>
      <c r="T207" s="839"/>
      <c r="U207" s="840"/>
      <c r="V207" s="179"/>
    </row>
    <row r="208" spans="3:24" ht="13.9"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3.9"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3.9"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3.9"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3.9"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3.9"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3.9"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3.9"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0.9"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0.9"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150000000000006"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0.9"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2026-06-30T07:51:04Z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