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BE38D0A5-AFE0-4129-8184-3C6FF5015FE5}" xr6:coauthVersionLast="47" xr6:coauthVersionMax="47" xr10:uidLastSave="{00000000-0000-0000-0000-000000000000}"/>
  <bookViews>
    <workbookView xWindow="28680" yWindow="-45" windowWidth="29040" windowHeight="1572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<sst xmlns="http://schemas.openxmlformats.org/spreadsheetml/2006/main" count="3305" uniqueCount="471">
  <si>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</si>
  <si>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</si>
  <si>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</si>
  <si>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</si>
  <si>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</si>
  <si>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</si>
  <si>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</si>
  <si>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</si>
  <si>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</si>
  <si>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</si>
  <si>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</si>
  <si>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</si>
  <si>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</si>
  <si>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</si>
  <si>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</si>
  <si>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</si>
  <si>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</si>
  <si>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</si>
  <si>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</si>
  <si>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</si>
  <si>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</si>
  <si>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</si>
  <si>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</si>
  <si>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</si>
  <si>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</si>
  <si>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</si>
  <si>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</si>
  <si>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</si>
  <si>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</si>
  <si>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</si>
  <si>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</si>
  <si>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</si>
  <si>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</si>
  <si>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</si>
  <si>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</si>
  <si>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</si>
  <si>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</si>
  <si>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</si>
  <si>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</si>
  <si>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</si>
  <si>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</si>
  <si>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</si>
  <si>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</si>
  <si>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</si>
  <si>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</si>
  <si>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</si>
  <si>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</si>
  <si>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</si>
  <si>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</si>
  <si>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</si>
  <si>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</si>
  <si>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</si>
  <si>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</si>
  <si>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</si>
  <si>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</si>
  <si>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</si>
  <si>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</si>
  <si>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</si>
  <si>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</si>
  <si>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</si>
  <si>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</si>
  <si>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</si>
  <si>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</si>
  <si>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</si>
  <si>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</si>
  <si>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</si>
  <si>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</si>
  <si>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</si>
  <si>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</si>
  <si>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</si>
  <si>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</si>
  <si>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</si>
  <si>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</si>
  <si>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</si>
  <si>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</si>
  <si>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</si>
  <si>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</si>
  <si>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</si>
  <si>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</si>
  <si>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</si>
  <si>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</si>
  <si>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</si>
  <si>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</si>
  <si>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</si>
  <si>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</si>
  <si>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</si>
  <si>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</si>
  <si>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</si>
  <si>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</si>
  <si>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</si>
  <si>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</si>
  <si>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</si>
  <si>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</si>
  <si>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</si>
  <si>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</si>
  <si>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</si>
  <si>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</si>
  <si>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</si>
  <si>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</si>
  <si>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</si>
  <si>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</si>
  <si>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</si>
  <si>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</si>
  <si>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</si>
  <si>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</si>
  <si>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</si>
  <si>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</si>
  <si>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</si>
  <si>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</si>
  <si>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</si>
  <si>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</si>
  <si>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</si>
  <si>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</si>
  <si>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</si>
  <si>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</si>
  <si>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</si>
  <si>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</si>
  <si>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</si>
  <si>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</si>
  <si>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</si>
  <si>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</si>
  <si>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</si>
  <si>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</si>
  <si>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</si>
  <si>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</si>
  <si>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</si>
  <si>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</si>
  <si>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</si>
  <si>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</si>
  <si>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</si>
  <si>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</si>
  <si>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</si>
  <si>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</si>
  <si>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</si>
  <si>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</si>
  <si>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</si>
  <si>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</si>
  <si>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</si>
  <si>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</si>
  <si>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</si>
  <si>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</si>
  <si>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</si>
  <si>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</si>
  <si>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</si>
  <si>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</si>
  <si>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</si>
  <si>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</si>
  <si>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</si>
  <si>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</si>
  <si>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</si>
  <si>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</si>
  <si>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</si>
  <si>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</si>
  <si>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</si>
  <si>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</si>
  <si>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</si>
  <si>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</si>
  <si>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</si>
  <si>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</si>
  <si>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</si>
  <si>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</si>
  <si>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</si>
  <si>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</si>
  <si>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</si>
  <si>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</si>
  <si>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</si>
  <si>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</si>
  <si>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</si>
  <si>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</si>
  <si>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</si>
  <si>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</si>
  <si>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</si>
  <si>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</si>
  <si>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</si>
  <si>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</si>
  <si>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</si>
  <si>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</si>
  <si>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</si>
  <si>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</si>
  <si>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</si>
  <si>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</si>
  <si>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</si>
  <si>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</si>
  <si>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</si>
  <si>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</si>
  <si>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</si>
  <si>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</si>
  <si>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</si>
  <si>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</si>
  <si>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</si>
  <si>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</si>
  <si>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</si>
  <si>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</si>
  <si>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</si>
  <si>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</si>
  <si>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</si>
  <si>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</si>
  <si>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</si>
  <si>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</si>
  <si>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</si>
  <si>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</si>
  <si>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</si>
  <si>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</si>
  <si>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</si>
  <si>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</si>
  <si>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</si>
  <si>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</si>
  <si>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</si>
  <si>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</si>
  <si>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</si>
  <si>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</si>
  <si>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</si>
  <si>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</si>
  <si>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</si>
  <si>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</si>
  <si>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</si>
  <si>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</si>
  <si>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</si>
  <si>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</si>
  <si>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</si>
  <si>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</si>
  <si>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</si>
  <si>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</si>
  <si>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</si>
  <si>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</si>
  <si>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</si>
  <si>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</si>
  <si>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</si>
  <si>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</si>
  <si>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</si>
  <si>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</si>
  <si>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</si>
  <si>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</si>
  <si>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</si>
  <si>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</si>
  <si>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</si>
  <si>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</si>
  <si>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</si>
  <si>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</si>
  <si>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</si>
  <si>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</si>
  <si>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</si>
  <si>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</si>
  <si>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</si>
  <si>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</si>
  <si>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</si>
  <si>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</si>
  <si>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</si>
  <si>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</si>
  <si>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</si>
  <si>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</si>
  <si>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</si>
  <si>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</si>
  <si>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</si>
  <si>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</si>
  <si>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</si>
  <si>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</si>
  <si>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</si>
  <si>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</si>
  <si>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</si>
  <si>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</si>
  <si>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</si>
  <si>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</si>
  <si>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</si>
  <si>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</si>
  <si>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</si>
  <si>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</si>
  <si>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</si>
  <si>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</si>
  <si>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</si>
  <si>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</si>
  <si>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</si>
  <si>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</si>
  <si>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</si>
  <si>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</si>
  <si>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</si>
  <si>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</si>
  <si>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</si>
  <si>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</si>
  <si>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</si>
  <si>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</si>
  <si>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</si>
  <si>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</si>
  <si>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</si>
  <si>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</si>
  <si>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</si>
  <si>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</si>
  <si>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</si>
  <si>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</si>
  <si>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</si>
  <si>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</si>
  <si>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</si>
  <si>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</si>
  <si>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</si>
  <si>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</si>
  <si>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</si>
  <si>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</si>
  <si>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</si>
  <si>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</si>
  <si>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</si>
  <si>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</si>
  <si>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</si>
  <si>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</si>
  <si>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</si>
  <si>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</si>
  <si>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</si>
  <si>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</si>
  <si>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</si>
  <si>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</si>
  <si>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</si>
  <si>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</si>
  <si>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</si>
  <si>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</si>
  <si>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</si>
  <si>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</si>
  <si>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</si>
  <si>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</si>
  <si>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</si>
  <si>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</si>
  <si>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</si>
  <si>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</si>
  <si>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</si>
  <si>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</si>
  <si>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</si>
  <si>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</si>
  <si>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</si>
  <si>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</si>
  <si>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</si>
  <si>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</si>
  <si>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</si>
  <si>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</si>
  <si>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</si>
  <si>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</si>
  <si>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</si>
  <si>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</si>
  <si>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</si>
  <si>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</si>
  <si>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</si>
  <si>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</si>
  <si>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</si>
  <si>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</si>
  <si>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</si>
  <si>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</si>
  <si>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</si>
  <si>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</si>
  <si>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</si>
  <si>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</si>
  <si>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</si>
  <si>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</si>
  <si>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</si>
  <si>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</si>
  <si>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</si>
  <si>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</si>
  <si>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</si>
  <si>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</si>
  <si>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</si>
  <si>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</si>
  <si>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</si>
  <si>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</si>
  <si>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</si>
  <si>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</si>
  <si>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</si>
  <si>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</si>
  <si>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</si>
  <si>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</si>
  <si>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</si>
  <si>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</si>
  <si>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</si>
  <si>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</si>
  <si>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</si>
  <si>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</si>
  <si>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</si>
  <si>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</si>
  <si>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</si>
  <si>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</si>
  <si>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</si>
  <si>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</si>
  <si>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</si>
  <si>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</si>
  <si>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</si>
  <si>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</si>
  <si>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</si>
  <si>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</si>
  <si>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</si>
  <si>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</si>
  <si>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</si>
  <si>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</si>
  <si>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</si>
  <si>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</si>
  <si>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</si>
  <si>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</si>
  <si>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</si>
  <si>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</si>
  <si>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</si>
  <si>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</si>
  <si>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</si>
  <si>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</si>
  <si>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</si>
  <si>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</si>
  <si>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</si>
  <si>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</si>
  <si>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</si>
  <si>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</si>
  <si>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</si>
  <si>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</si>
  <si>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</si>
  <si>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</si>
  <si>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</si>
  <si>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</si>
  <si>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</si>
  <si>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</si>
  <si>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</si>
  <si>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</si>
  <si>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</si>
  <si>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</si>
  <si>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</si>
  <si>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</si>
  <si>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</si>
  <si>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</si>
  <si>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</si>
  <si>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</si>
  <si>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</si>
  <si>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</si>
  <si>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</si>
  <si>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</si>
  <si>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</si>
  <si>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</si>
  <si>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</si>
  <si>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</si>
  <si>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</si>
  <si>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</si>
  <si>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</si>
  <si>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</si>
  <si>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</si>
  <si>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</si>
  <si>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</si>
  <si>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</si>
  <si>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</si>
  <si>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</si>
  <si>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</si>
  <si>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</si>
  <si>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</si>
  <si>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</si>
  <si>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</si>
  <si>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</si>
  <si>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</si>
  <si>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</si>
  <si>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</si>
  <si>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</si>
  <si>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</si>
  <si>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</si>
  <si>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</si>
  <si>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</si>
  <si>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</si>
  <si>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</si>
  <si>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</si>
  <si>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</si>
  <si>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</si>
  <si>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</si>
  <si>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</si>
  <si>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</si>
  <si>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</si>
  <si>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</si>
  <si>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</si>
  <si>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6月  30日</t>
    <phoneticPr fontId="3"/>
  </si>
  <si>
    <t>横浜市旭区都岡町44-11</t>
    <phoneticPr fontId="3"/>
  </si>
  <si>
    <t>北海工業(株)　代表取締役　河野裕規</t>
    <phoneticPr fontId="3"/>
  </si>
  <si>
    <t>045-958-0764</t>
    <phoneticPr fontId="3"/>
  </si>
  <si>
    <t>北海工業　株式会社</t>
    <phoneticPr fontId="3"/>
  </si>
  <si>
    <t>総合建設業</t>
    <phoneticPr fontId="3"/>
  </si>
  <si>
    <t>9名</t>
    <rPh sb="1" eb="2">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</si>
</sst>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8.xml" />
  <Relationship Id="rId4" Type="http://schemas.openxmlformats.org/officeDocument/2006/relationships/comments" Target="../comments19.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20.vml" />
  <Relationship Id="rId2" Type="http://schemas.openxmlformats.org/officeDocument/2006/relationships/drawing" Target="../drawings/drawing19.xml" />
  <Relationship Id="rId4" Type="http://schemas.openxmlformats.org/officeDocument/2006/relationships/comments" Target="../comments20.xml" />
</Relationships>
</file>

<file path=xl/worksheets/_rels/sheet21.xml.rels>&#65279;<?xml version="1.0" encoding="utf-8" standalone="yes"?>
<Relationships xmlns="http://schemas.openxmlformats.org/package/2006/relationships">
  <Relationship Id="rId3" Type="http://schemas.openxmlformats.org/officeDocument/2006/relationships/vmlDrawing" Target="../drawings/vmlDrawing21.vml" />
  <Relationship Id="rId2" Type="http://schemas.openxmlformats.org/officeDocument/2006/relationships/drawing" Target="../drawings/drawing20.xml" />
  <Relationship Id="rId4" Type="http://schemas.openxmlformats.org/officeDocument/2006/relationships/comments" Target="../comments21.xml"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21.xml" />
</Relationships>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zoomScaleNormal="100" zoomScaleSheetLayoutView="100" workbookViewId="0">
      <selection activeCell="L55" sqref="L55:M5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464</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465</v>
      </c>
      <c r="K39" s="499"/>
      <c r="L39" s="500"/>
      <c r="M39" s="500"/>
      <c r="N39" s="500"/>
      <c r="O39" s="501"/>
      <c r="Q39" s="20"/>
      <c r="R39" s="20"/>
    </row>
    <row r="40" spans="1:19" ht="26.25" customHeight="1">
      <c r="C40" s="78"/>
      <c r="H40" s="23" t="s">
        <v>7</v>
      </c>
      <c r="I40" s="23"/>
      <c r="J40" s="499" t="s">
        <v>466</v>
      </c>
      <c r="K40" s="499"/>
      <c r="L40" s="500"/>
      <c r="M40" s="500"/>
      <c r="N40" s="500"/>
      <c r="O40" s="501"/>
    </row>
    <row r="41" spans="1:19">
      <c r="C41" s="78"/>
      <c r="J41" s="21" t="s">
        <v>8</v>
      </c>
      <c r="O41" s="79"/>
    </row>
    <row r="42" spans="1:19">
      <c r="C42" s="78"/>
      <c r="J42" s="24" t="s">
        <v>9</v>
      </c>
      <c r="K42" s="24"/>
      <c r="L42" s="552" t="s">
        <v>467</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468</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2836</v>
      </c>
      <c r="N48" s="515"/>
      <c r="O48" s="516"/>
    </row>
    <row r="49" spans="3:21" ht="18" customHeight="1">
      <c r="C49" s="493" t="s">
        <v>11</v>
      </c>
      <c r="D49" s="494"/>
      <c r="E49" s="495"/>
      <c r="F49" s="548" t="s">
        <v>465</v>
      </c>
      <c r="G49" s="549"/>
      <c r="H49" s="549"/>
      <c r="I49" s="549"/>
      <c r="J49" s="549"/>
      <c r="K49" s="549"/>
      <c r="L49" s="126" t="s">
        <v>172</v>
      </c>
      <c r="M49" s="386"/>
      <c r="N49" s="517" t="s">
        <v>467</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711</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470</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3521</v>
      </c>
      <c r="I63" s="240" t="s">
        <v>4</v>
      </c>
      <c r="J63" s="473" t="s">
        <v>324</v>
      </c>
      <c r="K63" s="474"/>
      <c r="L63" s="475"/>
      <c r="M63" s="468">
        <f>+別紙!AA14</f>
        <v>3521</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3519</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5" zoomScaleNormal="100" workbookViewId="0">
      <selection activeCell="R35" sqref="R3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5957.4000000000005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3502</v>
      </c>
      <c r="E24" s="629"/>
      <c r="F24" s="629"/>
      <c r="G24" s="194" t="s">
        <v>198</v>
      </c>
      <c r="H24" s="607">
        <f>+F12</f>
        <v>5957.4000000000005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5957.1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5957.4000000000005</v>
      </c>
      <c r="Q27" s="612"/>
      <c r="R27" s="612"/>
      <c r="S27" s="612"/>
      <c r="T27" s="44" t="s">
        <v>38</v>
      </c>
      <c r="U27" s="64"/>
      <c r="V27" s="64"/>
      <c r="Y27" s="62" t="s">
        <v>39</v>
      </c>
      <c r="Z27" s="65"/>
      <c r="AH27" s="53"/>
      <c r="AI27" s="53"/>
      <c r="AJ27" s="53"/>
      <c r="AK27" s="53"/>
      <c r="AL27" s="575">
        <f>+AH18+P27</f>
        <v>5957.4000000000005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5957.1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3502</v>
      </c>
      <c r="E29" s="629"/>
      <c r="F29" s="629"/>
      <c r="G29" s="194" t="s">
        <v>198</v>
      </c>
      <c r="H29" s="607">
        <f>+AL27</f>
        <v>5957.4000000000005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5957.1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3500</v>
      </c>
      <c r="E31" s="629"/>
      <c r="F31" s="629"/>
      <c r="G31" s="194" t="s">
        <v>198</v>
      </c>
      <c r="H31" s="607">
        <f>+AS24</f>
        <v>5957.1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0.3</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2"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北海工業　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113.8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5</v>
      </c>
      <c r="E24" s="629"/>
      <c r="F24" s="629"/>
      <c r="G24" s="194" t="s">
        <v>198</v>
      </c>
      <c r="H24" s="607">
        <f>+F12</f>
        <v>113.8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113.8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113.8</v>
      </c>
      <c r="Q27" s="612"/>
      <c r="R27" s="612"/>
      <c r="S27" s="612"/>
      <c r="T27" s="44" t="s">
        <v>38</v>
      </c>
      <c r="U27" s="64"/>
      <c r="V27" s="64"/>
      <c r="Y27" s="62" t="s">
        <v>39</v>
      </c>
      <c r="Z27" s="65"/>
      <c r="AH27" s="53"/>
      <c r="AI27" s="53"/>
      <c r="AJ27" s="53"/>
      <c r="AK27" s="53"/>
      <c r="AL27" s="575">
        <f>+AH18+P27</f>
        <v>113.8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113.8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v>
      </c>
      <c r="E29" s="629"/>
      <c r="F29" s="629"/>
      <c r="G29" s="194" t="s">
        <v>198</v>
      </c>
      <c r="H29" s="607">
        <f>+AL27</f>
        <v>113.8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113.8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v>
      </c>
      <c r="E31" s="629"/>
      <c r="F31" s="629"/>
      <c r="G31" s="194" t="s">
        <v>198</v>
      </c>
      <c r="H31" s="607">
        <f>+AS24</f>
        <v>113.8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北海工業　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14</v>
      </c>
      <c r="I9" s="319">
        <f>IF(OR(ｳ.廃油!D24&gt;0,ｳ.廃油!D24&lt;0),ｳ.廃油!D24,IF(I$19&gt;0,"0",0))</f>
        <v>0</v>
      </c>
      <c r="J9" s="319">
        <f>IF(OR(ｴ.廃酸!$D24&gt;0,ｴ.廃酸!$D24&lt;0),ｴ.廃酸!D24,IF(J$19&gt;0,"0",0))</f>
        <v>0</v>
      </c>
      <c r="K9" s="319">
        <f>IF(OR(ｵ.廃ｱﾙｶﾘ!$D24&gt;0,ｵ.廃ｱﾙｶﾘ!$D24&lt;0),ｵ.廃ｱﾙｶﾘ!D24,IF(K$19&gt;0,"0",0))</f>
        <v>0</v>
      </c>
      <c r="L9" s="319" t="str">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3502</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5</v>
      </c>
      <c r="AA9" s="321">
        <f>IF(SUM(G9:Z9)&gt;0,SUM(G9:Z9),IF(AA$19&gt;0,"0",0))</f>
        <v>3521</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14</v>
      </c>
      <c r="I14" s="325">
        <f>IF(OR(ｳ.廃油!D29&gt;0,ｳ.廃油!D29&lt;0),ｳ.廃油!D29,IF(I$19&gt;0,"0",0))</f>
        <v>0</v>
      </c>
      <c r="J14" s="325">
        <f>IF(OR(ｴ.廃酸!$D29&gt;0,ｴ.廃酸!$D29&lt;0),ｴ.廃酸!D29,IF(J$19&gt;0,"0",0))</f>
        <v>0</v>
      </c>
      <c r="K14" s="325">
        <f>IF(OR(ｵ.廃ｱﾙｶﾘ!$D29&gt;0,ｵ.廃ｱﾙｶﾘ!$D29&lt;0),ｵ.廃ｱﾙｶﾘ!D29,IF(K$19&gt;0,"0",0))</f>
        <v>0</v>
      </c>
      <c r="L14" s="325" t="str">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3502</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5</v>
      </c>
      <c r="AA14" s="327">
        <f t="shared" si="0"/>
        <v>3521</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14</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3500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5</v>
      </c>
      <c r="AA16" s="327">
        <f t="shared" si="0"/>
        <v>3519</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2.2999999999999998</v>
      </c>
      <c r="I19" s="331">
        <f t="shared" si="1"/>
        <v>0</v>
      </c>
      <c r="J19" s="331">
        <f t="shared" si="1"/>
        <v>0</v>
      </c>
      <c r="K19" s="331">
        <f t="shared" si="1"/>
        <v>0</v>
      </c>
      <c r="L19" s="331">
        <f t="shared" si="1"/>
        <v>0.9</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5957.4000000000005</v>
      </c>
      <c r="W19" s="331">
        <f t="shared" si="1"/>
        <v>0</v>
      </c>
      <c r="X19" s="331">
        <f t="shared" si="1"/>
        <v>0</v>
      </c>
      <c r="Y19" s="331">
        <f t="shared" si="1"/>
        <v>0</v>
      </c>
      <c r="Z19" s="332">
        <f t="shared" si="1"/>
        <v>113.8</v>
      </c>
      <c r="AA19" s="333">
        <f t="shared" ref="AA19:AA25" si="2">SUM(G19:Z19)</f>
        <v>6074.4000000000005</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2.2999999999999998</v>
      </c>
      <c r="I41" s="367">
        <f t="shared" si="8"/>
        <v>0</v>
      </c>
      <c r="J41" s="367">
        <f t="shared" si="8"/>
        <v>0</v>
      </c>
      <c r="K41" s="367">
        <f t="shared" si="8"/>
        <v>0</v>
      </c>
      <c r="L41" s="367">
        <f t="shared" si="8"/>
        <v>0.9</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5957.4000000000005</v>
      </c>
      <c r="W41" s="367">
        <f t="shared" si="8"/>
        <v>0</v>
      </c>
      <c r="X41" s="367">
        <f t="shared" si="8"/>
        <v>0</v>
      </c>
      <c r="Y41" s="367">
        <f t="shared" si="8"/>
        <v>0</v>
      </c>
      <c r="Z41" s="368">
        <f t="shared" si="8"/>
        <v>113.8</v>
      </c>
      <c r="AA41" s="369">
        <f t="shared" si="4"/>
        <v>6074.4000000000005</v>
      </c>
    </row>
    <row r="42" spans="2:27" ht="20.45" customHeight="1">
      <c r="B42" s="167"/>
      <c r="C42" s="691"/>
      <c r="D42" s="207"/>
      <c r="E42" s="205" t="s">
        <v>262</v>
      </c>
      <c r="F42" s="383"/>
      <c r="G42" s="358">
        <f t="shared" ref="G42:Z42" si="9">SUM(G43:G45)</f>
        <v>0</v>
      </c>
      <c r="H42" s="358">
        <f t="shared" si="9"/>
        <v>2.2999999999999998</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5957.1</v>
      </c>
      <c r="W42" s="358">
        <f t="shared" si="9"/>
        <v>0</v>
      </c>
      <c r="X42" s="358">
        <f t="shared" si="9"/>
        <v>0</v>
      </c>
      <c r="Y42" s="358">
        <f t="shared" si="9"/>
        <v>0</v>
      </c>
      <c r="Z42" s="359">
        <f t="shared" si="9"/>
        <v>113.8</v>
      </c>
      <c r="AA42" s="360">
        <f t="shared" si="4"/>
        <v>6073.2000000000007</v>
      </c>
    </row>
    <row r="43" spans="2:27" ht="20.45" customHeight="1">
      <c r="B43" s="167"/>
      <c r="C43" s="691"/>
      <c r="D43" s="208"/>
      <c r="E43" s="203"/>
      <c r="F43" s="201" t="s">
        <v>235</v>
      </c>
      <c r="G43" s="361">
        <f>+ｱ.燃え殻!$AA$28</f>
        <v>0</v>
      </c>
      <c r="H43" s="361">
        <f>+ｲ.汚泥!$AA$28</f>
        <v>2.2999999999999998</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5957.1</v>
      </c>
      <c r="W43" s="361">
        <f>+ﾁ.動物のふん尿!$AA$28</f>
        <v>0</v>
      </c>
      <c r="X43" s="361">
        <f>+ﾂ.動物の死体!$AA$28</f>
        <v>0</v>
      </c>
      <c r="Y43" s="361">
        <f>+ﾃ.ばいじん!$AA$28</f>
        <v>0</v>
      </c>
      <c r="Z43" s="362">
        <f>+ﾄ.混合廃棄物その他!$AA$28</f>
        <v>113.8</v>
      </c>
      <c r="AA43" s="363">
        <f t="shared" si="4"/>
        <v>6073.2000000000007</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0.9</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0.3</v>
      </c>
      <c r="W46" s="364">
        <f>+ﾁ.動物のふん尿!$R$33</f>
        <v>0</v>
      </c>
      <c r="X46" s="364">
        <f>+ﾂ.動物の死体!$R$33</f>
        <v>0</v>
      </c>
      <c r="Y46" s="364">
        <f>+ﾃ.ばいじん!$R$33</f>
        <v>0</v>
      </c>
      <c r="Z46" s="365">
        <f>+ﾄ.混合廃棄物その他!$R$33</f>
        <v>0</v>
      </c>
      <c r="AA46" s="366">
        <f>SUM(G46:Z46)</f>
        <v>1.2</v>
      </c>
    </row>
    <row r="47" spans="2:27" ht="20.45" customHeight="1">
      <c r="B47" s="167"/>
      <c r="C47" s="122" t="s">
        <v>237</v>
      </c>
      <c r="D47" s="696" t="s">
        <v>294</v>
      </c>
      <c r="E47" s="696"/>
      <c r="F47" s="697"/>
      <c r="G47" s="370">
        <f>+ｱ.燃え殻!$AL$27</f>
        <v>0</v>
      </c>
      <c r="H47" s="370">
        <f>+ｲ.汚泥!$AL$27</f>
        <v>2.2999999999999998</v>
      </c>
      <c r="I47" s="370">
        <f>+ｳ.廃油!$AL$27</f>
        <v>0</v>
      </c>
      <c r="J47" s="370">
        <f>+ｴ.廃酸!$AL$27</f>
        <v>0</v>
      </c>
      <c r="K47" s="370">
        <f>+ｵ.廃ｱﾙｶﾘ!$AL$27</f>
        <v>0</v>
      </c>
      <c r="L47" s="370">
        <f>+ｶ.廃ﾌﾟﾗ類!$AL$27</f>
        <v>0.9</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5957.4000000000005</v>
      </c>
      <c r="W47" s="370">
        <f>+ﾁ.動物のふん尿!$AL$27</f>
        <v>0</v>
      </c>
      <c r="X47" s="370">
        <f>+ﾂ.動物の死体!$AL$27</f>
        <v>0</v>
      </c>
      <c r="Y47" s="370">
        <f>+ﾃ.ばいじん!$AL$27</f>
        <v>0</v>
      </c>
      <c r="Z47" s="371">
        <f>+ﾄ.混合廃棄物その他!$AL$27</f>
        <v>113.8</v>
      </c>
      <c r="AA47" s="372">
        <f t="shared" si="4"/>
        <v>6074.4000000000005</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2.2999999999999998</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5957.1</v>
      </c>
      <c r="W49" s="422">
        <f>+ﾁ.動物のふん尿!$AS$24</f>
        <v>0</v>
      </c>
      <c r="X49" s="422">
        <f>+ﾂ.動物の死体!$AS$24</f>
        <v>0</v>
      </c>
      <c r="Y49" s="422">
        <f>+ﾃ.ばいじん!$AS$24</f>
        <v>0</v>
      </c>
      <c r="Z49" s="423">
        <f>+ﾄ.混合廃棄物その他!$AS$24</f>
        <v>113.8</v>
      </c>
      <c r="AA49" s="424">
        <f t="shared" si="4"/>
        <v>6073.2000000000007</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16.3</v>
      </c>
      <c r="I63" s="406">
        <f t="shared" si="10"/>
        <v>0</v>
      </c>
      <c r="J63" s="406">
        <f t="shared" si="10"/>
        <v>0</v>
      </c>
      <c r="K63" s="406">
        <f t="shared" si="10"/>
        <v>0</v>
      </c>
      <c r="L63" s="406">
        <f t="shared" si="10"/>
        <v>0.9</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9459.4000000000015</v>
      </c>
      <c r="W63" s="406">
        <f t="shared" si="10"/>
        <v>0</v>
      </c>
      <c r="X63" s="406">
        <f t="shared" si="10"/>
        <v>0</v>
      </c>
      <c r="Y63" s="406">
        <f t="shared" si="10"/>
        <v>0</v>
      </c>
      <c r="Z63" s="406">
        <f t="shared" si="10"/>
        <v>118.8</v>
      </c>
      <c r="AA63" s="407">
        <f>+AA9+AA19+AA20</f>
        <v>9595.4000000000015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6月  30日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横浜市旭区都岡町44-11</v>
      </c>
      <c r="K16" s="746"/>
      <c r="L16" s="747"/>
      <c r="M16" s="747"/>
      <c r="N16" s="747"/>
      <c r="O16" s="748"/>
    </row>
    <row r="17" spans="1:15" ht="26.25" customHeight="1">
      <c r="C17" s="78"/>
      <c r="H17" s="23" t="s">
        <v>7</v>
      </c>
      <c r="I17" s="23"/>
      <c r="J17" s="746" t="str">
        <f>+表紙!J40</f>
        <v>北海工業(株)　代表取締役　河野裕規</v>
      </c>
      <c r="K17" s="746"/>
      <c r="L17" s="747"/>
      <c r="M17" s="747"/>
      <c r="N17" s="747"/>
      <c r="O17" s="748"/>
    </row>
    <row r="18" spans="1:15">
      <c r="C18" s="78"/>
      <c r="J18" s="21" t="s">
        <v>8</v>
      </c>
      <c r="O18" s="79"/>
    </row>
    <row r="19" spans="1:15">
      <c r="C19" s="78"/>
      <c r="J19" s="24" t="s">
        <v>9</v>
      </c>
      <c r="K19" s="24"/>
      <c r="L19" s="759" t="str">
        <f>IF(+表紙!L42="","",+表紙!L42)</f>
        <v>045-958-0764</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北海工業　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2836</v>
      </c>
      <c r="N25" s="783"/>
      <c r="O25" s="784"/>
    </row>
    <row r="26" spans="1:15" ht="18" customHeight="1">
      <c r="C26" s="493" t="s">
        <v>11</v>
      </c>
      <c r="D26" s="494"/>
      <c r="E26" s="495"/>
      <c r="F26" s="769" t="str">
        <f>+表紙!F49</f>
        <v>横浜市旭区都岡町44-11</v>
      </c>
      <c r="G26" s="770"/>
      <c r="H26" s="770"/>
      <c r="I26" s="770"/>
      <c r="J26" s="770"/>
      <c r="K26" s="770"/>
      <c r="L26" s="126" t="s">
        <v>172</v>
      </c>
      <c r="M26" s="222"/>
      <c r="N26" s="773" t="str">
        <f>IF(+表紙!N49="","",+表紙!N49)</f>
        <v>045-958-0764</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総合建設業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711</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9名</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3521</v>
      </c>
      <c r="I40" s="240" t="s">
        <v>4</v>
      </c>
      <c r="J40" s="473" t="s">
        <v>324</v>
      </c>
      <c r="K40" s="474"/>
      <c r="L40" s="475"/>
      <c r="M40" s="786">
        <f>+表紙!M63</f>
        <v>3521</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3519</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4"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2.2999999999999998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14</v>
      </c>
      <c r="E24" s="629"/>
      <c r="F24" s="629"/>
      <c r="G24" s="194" t="s">
        <v>198</v>
      </c>
      <c r="H24" s="607">
        <f>+F12</f>
        <v>2.2999999999999998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2.2999999999999998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2.2999999999999998</v>
      </c>
      <c r="Q27" s="612"/>
      <c r="R27" s="612"/>
      <c r="S27" s="612"/>
      <c r="T27" s="44" t="s">
        <v>38</v>
      </c>
      <c r="U27" s="64"/>
      <c r="V27" s="64"/>
      <c r="Y27" s="62" t="s">
        <v>39</v>
      </c>
      <c r="Z27" s="65"/>
      <c r="AH27" s="53"/>
      <c r="AI27" s="53"/>
      <c r="AJ27" s="53"/>
      <c r="AK27" s="53"/>
      <c r="AL27" s="575">
        <f>+AH18+P27</f>
        <v>2.2999999999999998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2.2999999999999998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14</v>
      </c>
      <c r="E29" s="629"/>
      <c r="F29" s="629"/>
      <c r="G29" s="194" t="s">
        <v>198</v>
      </c>
      <c r="H29" s="607">
        <f>+AL27</f>
        <v>2.2999999999999998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2.2999999999999998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14</v>
      </c>
      <c r="E31" s="629"/>
      <c r="F31" s="629"/>
      <c r="G31" s="194" t="s">
        <v>198</v>
      </c>
      <c r="H31" s="607">
        <f>+AS24</f>
        <v>2.2999999999999998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P15" sqref="P15:S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v>
      </c>
      <c r="E24" s="629"/>
      <c r="F24" s="629"/>
      <c r="G24" s="194" t="s">
        <v>198</v>
      </c>
      <c r="H24" s="607">
        <f>+F12</f>
        <v>0.9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0.9</v>
      </c>
      <c r="Q27" s="612"/>
      <c r="R27" s="612"/>
      <c r="S27" s="612"/>
      <c r="T27" s="44" t="s">
        <v>38</v>
      </c>
      <c r="U27" s="64"/>
      <c r="V27" s="64"/>
      <c r="Y27" s="62" t="s">
        <v>39</v>
      </c>
      <c r="Z27" s="65"/>
      <c r="AH27" s="53"/>
      <c r="AI27" s="53"/>
      <c r="AJ27" s="53"/>
      <c r="AK27" s="53"/>
      <c r="AL27" s="575">
        <f>+AH18+P27</f>
        <v>0.9</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0.9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0.9</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北海工業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