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8_{6DAB7FDE-346A-4ECE-848A-3B6F41D73426}" xr6:coauthVersionLast="47" xr6:coauthVersionMax="47" xr10:uidLastSave="{00000000-0000-0000-0000-000000000000}"/>
  <bookViews>
    <workbookView xWindow="-120" yWindow="-120" windowWidth="20730" windowHeight="1104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6" i="78" l="1"/>
  <c r="H37" i="78"/>
  <c r="H24" i="78"/>
  <c r="H31" i="2"/>
  <c r="Q36" i="94"/>
  <c r="G36" i="94"/>
  <c r="G35" i="94" s="1"/>
  <c r="H31" i="88"/>
  <c r="AL27" i="80"/>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AL31" i="78" s="1"/>
  <c r="L60" i="94" s="1"/>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<sst xmlns="http://schemas.openxmlformats.org/spreadsheetml/2006/main" count="3305" uniqueCount="474">
  <si>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</si>
  <si>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</si>
  <si>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</si>
  <si>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</si>
  <si>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</si>
  <si>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</si>
  <si>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</si>
  <si>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</si>
  <si>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</si>
  <si>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</si>
  <si>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</si>
  <si>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</si>
  <si>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</si>
  <si>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</si>
  <si>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</si>
  <si>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</si>
  <si>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</si>
  <si>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</si>
  <si>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</si>
  <si>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</si>
  <si>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</si>
  <si>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</si>
  <si>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</si>
  <si>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</si>
  <si>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</si>
  <si>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</si>
  <si>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</si>
  <si>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</si>
  <si>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</si>
  <si>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</si>
  <si>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</si>
  <si>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</si>
  <si>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</si>
  <si>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</si>
  <si>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</si>
  <si>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</si>
  <si>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</si>
  <si>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</si>
  <si>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</si>
  <si>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</si>
  <si>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</si>
  <si>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</si>
  <si>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</si>
  <si>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</si>
  <si>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</si>
  <si>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</si>
  <si>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</si>
  <si>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</si>
  <si>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</si>
  <si>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</si>
  <si>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</si>
  <si>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</si>
  <si>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</si>
  <si>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</si>
  <si>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</si>
  <si>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</si>
  <si>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</si>
  <si>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</si>
  <si>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</si>
  <si>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</si>
  <si>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</si>
  <si>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</si>
  <si>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</si>
  <si>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</si>
  <si>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</si>
  <si>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</si>
  <si>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</si>
  <si>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</si>
  <si>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</si>
  <si>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</si>
  <si>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</si>
  <si>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</si>
  <si>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</si>
  <si>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</si>
  <si>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</si>
  <si>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</si>
  <si>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</si>
  <si>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</si>
  <si>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</si>
  <si>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</si>
  <si>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</si>
  <si>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</si>
  <si>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</si>
  <si>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</si>
  <si>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</si>
  <si>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</si>
  <si>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</si>
  <si>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</si>
  <si>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</si>
  <si>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</si>
  <si>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</si>
  <si>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</si>
  <si>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</si>
  <si>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</si>
  <si>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</si>
  <si>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</si>
  <si>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</si>
  <si>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</si>
  <si>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</si>
  <si>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</si>
  <si>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</si>
  <si>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</si>
  <si>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</si>
  <si>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</si>
  <si>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</si>
  <si>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</si>
  <si>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</si>
  <si>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</si>
  <si>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</si>
  <si>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</si>
  <si>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</si>
  <si>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</si>
  <si>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</si>
  <si>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</si>
  <si>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</si>
  <si>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</si>
  <si>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</si>
  <si>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</si>
  <si>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</si>
  <si>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</si>
  <si>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</si>
  <si>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</si>
  <si>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</si>
  <si>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</si>
  <si>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</si>
  <si>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</si>
  <si>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</si>
  <si>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</si>
  <si>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</si>
  <si>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</si>
  <si>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</si>
  <si>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</si>
  <si>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</si>
  <si>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</si>
  <si>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</si>
  <si>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</si>
  <si>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</si>
  <si>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</si>
  <si>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</si>
  <si>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</si>
  <si>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</si>
  <si>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</si>
  <si>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</si>
  <si>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</si>
  <si>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</si>
  <si>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</si>
  <si>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</si>
  <si>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</si>
  <si>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</si>
  <si>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</si>
  <si>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</si>
  <si>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</si>
  <si>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</si>
  <si>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</si>
  <si>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</si>
  <si>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</si>
  <si>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</si>
  <si>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</si>
  <si>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</si>
  <si>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</si>
  <si>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</si>
  <si>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</si>
  <si>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</si>
  <si>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</si>
  <si>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</si>
  <si>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</si>
  <si>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</si>
  <si>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</si>
  <si>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</si>
  <si>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</si>
  <si>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</si>
  <si>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</si>
  <si>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</si>
  <si>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</si>
  <si>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</si>
  <si>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</si>
  <si>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</si>
  <si>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</si>
  <si>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</si>
  <si>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</si>
  <si>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</si>
  <si>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</si>
  <si>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</si>
  <si>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</si>
  <si>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</si>
  <si>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</si>
  <si>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</si>
  <si>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</si>
  <si>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</si>
  <si>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</si>
  <si>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</si>
  <si>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</si>
  <si>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</si>
  <si>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</si>
  <si>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</si>
  <si>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</si>
  <si>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</si>
  <si>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</si>
  <si>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</si>
  <si>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</si>
  <si>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</si>
  <si>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</si>
  <si>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</si>
  <si>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</si>
  <si>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</si>
  <si>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</si>
  <si>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</si>
  <si>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</si>
  <si>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</si>
  <si>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</si>
  <si>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</si>
  <si>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</si>
  <si>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</si>
  <si>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</si>
  <si>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</si>
  <si>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</si>
  <si>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</si>
  <si>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</si>
  <si>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</si>
  <si>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</si>
  <si>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</si>
  <si>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</si>
  <si>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</si>
  <si>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</si>
  <si>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</si>
  <si>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</si>
  <si>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</si>
  <si>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</si>
  <si>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</si>
  <si>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</si>
  <si>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</si>
  <si>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</si>
  <si>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</si>
  <si>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</si>
  <si>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</si>
  <si>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</si>
  <si>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</si>
  <si>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</si>
  <si>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</si>
  <si>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</si>
  <si>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</si>
  <si>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</si>
  <si>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</si>
  <si>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</si>
  <si>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</si>
  <si>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</si>
  <si>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</si>
  <si>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</si>
  <si>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</si>
  <si>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</si>
  <si>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</si>
  <si>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</si>
  <si>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</si>
  <si>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</si>
  <si>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</si>
  <si>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</si>
  <si>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</si>
  <si>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</si>
  <si>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</si>
  <si>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</si>
  <si>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</si>
  <si>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</si>
  <si>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</si>
  <si>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</si>
  <si>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</si>
  <si>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</si>
  <si>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</si>
  <si>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</si>
  <si>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</si>
  <si>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</si>
  <si>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</si>
  <si>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</si>
  <si>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</si>
  <si>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</si>
  <si>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</si>
  <si>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</si>
  <si>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</si>
  <si>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</si>
  <si>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</si>
  <si>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</si>
  <si>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</si>
  <si>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</si>
  <si>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</si>
  <si>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</si>
  <si>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</si>
  <si>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</si>
  <si>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</si>
  <si>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</si>
  <si>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</si>
  <si>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</si>
  <si>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</si>
  <si>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</si>
  <si>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</si>
  <si>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</si>
  <si>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</si>
  <si>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</si>
  <si>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</si>
  <si>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</si>
  <si>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</si>
  <si>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</si>
  <si>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</si>
  <si>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</si>
  <si>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</si>
  <si>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</si>
  <si>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</si>
  <si>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</si>
  <si>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</si>
  <si>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</si>
  <si>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</si>
  <si>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</si>
  <si>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</si>
  <si>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</si>
  <si>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</si>
  <si>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</si>
  <si>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</si>
  <si>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</si>
  <si>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</si>
  <si>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</si>
  <si>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</si>
  <si>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</si>
  <si>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</si>
  <si>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</si>
  <si>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</si>
  <si>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</si>
  <si>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</si>
  <si>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</si>
  <si>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</si>
  <si>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</si>
  <si>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</si>
  <si>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</si>
  <si>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</si>
  <si>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</si>
  <si>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</si>
  <si>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</si>
  <si>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</si>
  <si>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</si>
  <si>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</si>
  <si>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</si>
  <si>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</si>
  <si>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</si>
  <si>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</si>
  <si>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</si>
  <si>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</si>
  <si>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</si>
  <si>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</si>
  <si>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</si>
  <si>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</si>
  <si>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</si>
  <si>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</si>
  <si>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</si>
  <si>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</si>
  <si>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</si>
  <si>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</si>
  <si>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</si>
  <si>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</si>
  <si>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</si>
  <si>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</si>
  <si>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</si>
  <si>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</si>
  <si>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</si>
  <si>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</si>
  <si>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</si>
  <si>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</si>
  <si>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</si>
  <si>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</si>
  <si>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</si>
  <si>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</si>
  <si>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</si>
  <si>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</si>
  <si>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</si>
  <si>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</si>
  <si>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</si>
  <si>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</si>
  <si>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</si>
  <si>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</si>
  <si>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</si>
  <si>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</si>
  <si>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</si>
  <si>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</si>
  <si>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</si>
  <si>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</si>
  <si>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</si>
  <si>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</si>
  <si>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</si>
  <si>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</si>
  <si>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</si>
  <si>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</si>
  <si>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</si>
  <si>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</si>
  <si>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</si>
  <si>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</si>
  <si>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</si>
  <si>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</si>
  <si>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</si>
  <si>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</si>
  <si>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</si>
  <si>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</si>
  <si>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</si>
  <si>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</si>
  <si>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</si>
  <si>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</si>
  <si>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</si>
  <si>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</si>
  <si>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</si>
  <si>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</si>
  <si>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</si>
  <si>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</si>
  <si>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</si>
  <si>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</si>
  <si>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</si>
  <si>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</si>
  <si>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</si>
  <si>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</si>
  <si>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</si>
  <si>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</si>
  <si>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</si>
  <si>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</si>
  <si>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</si>
  <si>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</si>
  <si>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</si>
  <si>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</si>
  <si>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</si>
  <si>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</si>
  <si>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</si>
  <si>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</si>
  <si>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</si>
  <si>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</si>
  <si>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</si>
  <si>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</si>
  <si>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</si>
  <si>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</si>
  <si>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</si>
  <si>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</si>
  <si>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</si>
  <si>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</si>
  <si>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</si>
  <si>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</si>
  <si>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</si>
  <si>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</si>
  <si>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</si>
  <si>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</si>
  <si>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</si>
  <si>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</si>
  <si>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</si>
  <si>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</si>
  <si>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</si>
  <si>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</si>
  <si>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</si>
  <si>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</si>
  <si>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</si>
  <si>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</si>
  <si>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</si>
  <si>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</si>
  <si>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</si>
  <si>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</si>
  <si>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</si>
  <si>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</si>
  <si>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</si>
  <si>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</si>
  <si>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</si>
  <si>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</si>
  <si>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</si>
  <si>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</si>
  <si>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</si>
  <si>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</si>
  <si>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</si>
  <si>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東京都江東区亀戸1-39-7</t>
    <phoneticPr fontId="3"/>
  </si>
  <si>
    <t>多田建設株式会社　代表取締役　佐藤俊也</t>
    <phoneticPr fontId="3"/>
  </si>
  <si>
    <t>03-3683-3246</t>
    <phoneticPr fontId="3"/>
  </si>
  <si>
    <t>多田建設株式会社</t>
    <phoneticPr fontId="3"/>
  </si>
  <si>
    <t>○</t>
  </si>
  <si>
    <t>総合建設業</t>
    <rPh sb="0" eb="5">
      <t>ソウゴウケンセツギョウ</t>
    </rPh>
    <phoneticPr fontId="3"/>
  </si>
  <si>
    <t>284名（令和8年3月1日現在）</t>
    <phoneticPr fontId="3"/>
  </si>
  <si>
    <t>33,744百万円(令和7年度完成工事高)</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</si>
</sst>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tabColor rgb="FFFF0000"/>
  </sheetPr>
  <dimension ref="A2:AB144"/>
  <sheetViews>
    <sheetView showGridLines="0" tabSelected="1" view="pageBreakPreview" topLeftCell="A54" zoomScaleNormal="100" zoomScaleSheetLayoutView="100" workbookViewId="0">
      <selection activeCell="F59" sqref="F59:O59"/>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5">
      <c r="C19" s="20" t="s">
        <v>3</v>
      </c>
      <c r="Q19" s="20"/>
      <c r="R19" s="20"/>
      <c r="S19" s="88"/>
    </row>
    <row r="20" spans="1:25" ht="13.5">
      <c r="C20" s="455"/>
      <c r="D20" s="456"/>
      <c r="E20" s="20" t="s">
        <v>49</v>
      </c>
      <c r="Q20" s="20"/>
      <c r="R20" s="88"/>
      <c r="S20" s="88"/>
    </row>
    <row r="21" spans="1:25" ht="13.5">
      <c r="C21" s="459" t="s">
        <v>354</v>
      </c>
      <c r="D21" s="460"/>
      <c r="E21" s="20" t="s">
        <v>344</v>
      </c>
      <c r="Q21" s="20"/>
      <c r="R21" s="88"/>
      <c r="S21" s="88"/>
    </row>
    <row r="22" spans="1:25" ht="13.5">
      <c r="C22" s="482" t="s">
        <v>355</v>
      </c>
      <c r="D22" s="483"/>
      <c r="E22" s="20" t="s">
        <v>1</v>
      </c>
      <c r="Q22" s="20"/>
      <c r="R22" s="88"/>
      <c r="S22" s="88"/>
    </row>
    <row r="23" spans="1:25" ht="13.5">
      <c r="C23" s="484" t="s">
        <v>356</v>
      </c>
      <c r="D23" s="485"/>
      <c r="E23" s="20" t="s">
        <v>46</v>
      </c>
      <c r="Q23" s="20"/>
      <c r="R23" s="20"/>
      <c r="S23" s="88"/>
    </row>
    <row r="24" spans="1:25" ht="13.5">
      <c r="C24" s="486" t="s">
        <v>357</v>
      </c>
      <c r="D24" s="48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464" t="s">
        <v>326</v>
      </c>
      <c r="N27" s="96" t="s">
        <v>112</v>
      </c>
      <c r="O27" s="97" t="s">
        <v>113</v>
      </c>
      <c r="Q27" s="20"/>
      <c r="R27" s="20"/>
      <c r="S27" s="88"/>
    </row>
    <row r="28" spans="1:25" ht="20.100000000000001" customHeight="1" thickBot="1">
      <c r="A28" s="22">
        <f>+R86</f>
        <v>0</v>
      </c>
      <c r="C28" s="21" t="s">
        <v>295</v>
      </c>
      <c r="M28" s="465"/>
      <c r="N28" s="243" t="s">
        <v>470</v>
      </c>
      <c r="O28" s="244" t="s">
        <v>155</v>
      </c>
      <c r="Q28" s="20"/>
      <c r="R28" s="20"/>
      <c r="S28" s="88"/>
    </row>
    <row r="29" spans="1:25" ht="13.5">
      <c r="C29" s="499" t="s">
        <v>390</v>
      </c>
      <c r="D29" s="500"/>
      <c r="E29" s="500"/>
      <c r="F29" s="500"/>
      <c r="G29" s="500"/>
      <c r="H29" s="500"/>
      <c r="I29" s="500"/>
      <c r="J29" s="500"/>
      <c r="K29" s="500"/>
      <c r="L29" s="500"/>
      <c r="M29" s="500"/>
      <c r="N29" s="500"/>
      <c r="O29" s="50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5" customHeight="1">
      <c r="C33" s="78"/>
      <c r="O33" s="79"/>
      <c r="Q33" s="20"/>
      <c r="R33" s="20"/>
      <c r="S33" s="20"/>
    </row>
    <row r="34" spans="1:19" ht="14.25">
      <c r="C34" s="78"/>
      <c r="L34" s="512">
        <v>46191</v>
      </c>
      <c r="M34" s="513"/>
      <c r="N34" s="513"/>
      <c r="O34" s="514"/>
      <c r="Q34" s="20"/>
      <c r="R34" s="20"/>
      <c r="S34" s="20"/>
    </row>
    <row r="35" spans="1:19" ht="11.25" customHeight="1">
      <c r="C35" s="78"/>
      <c r="O35" s="80"/>
      <c r="Q35" s="20"/>
      <c r="R35" s="20"/>
      <c r="S35" s="20"/>
    </row>
    <row r="36" spans="1:19" ht="13.5">
      <c r="C36" s="480" t="s">
        <v>41</v>
      </c>
      <c r="D36" s="481"/>
      <c r="E36" s="481"/>
      <c r="F36" s="48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492" t="s">
        <v>466</v>
      </c>
      <c r="K39" s="492"/>
      <c r="L39" s="493"/>
      <c r="M39" s="493"/>
      <c r="N39" s="493"/>
      <c r="O39" s="494"/>
      <c r="Q39" s="20"/>
      <c r="R39" s="20"/>
    </row>
    <row r="40" spans="1:19" ht="26.25" customHeight="1">
      <c r="C40" s="78"/>
      <c r="H40" s="23" t="s">
        <v>7</v>
      </c>
      <c r="I40" s="23"/>
      <c r="J40" s="492" t="s">
        <v>467</v>
      </c>
      <c r="K40" s="492"/>
      <c r="L40" s="493"/>
      <c r="M40" s="493"/>
      <c r="N40" s="493"/>
      <c r="O40" s="494"/>
    </row>
    <row r="41" spans="1:19">
      <c r="C41" s="78"/>
      <c r="J41" s="21" t="s">
        <v>8</v>
      </c>
      <c r="O41" s="79"/>
    </row>
    <row r="42" spans="1:19">
      <c r="C42" s="78"/>
      <c r="J42" s="24" t="s">
        <v>9</v>
      </c>
      <c r="K42" s="24"/>
      <c r="L42" s="495" t="s">
        <v>468</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469</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2752</v>
      </c>
      <c r="N48" s="519"/>
      <c r="O48" s="520"/>
    </row>
    <row r="49" spans="3:21" ht="18" customHeight="1">
      <c r="C49" s="469" t="s">
        <v>11</v>
      </c>
      <c r="D49" s="501"/>
      <c r="E49" s="502"/>
      <c r="F49" s="488" t="s">
        <v>466</v>
      </c>
      <c r="G49" s="489"/>
      <c r="H49" s="489"/>
      <c r="I49" s="489"/>
      <c r="J49" s="489"/>
      <c r="K49" s="489"/>
      <c r="L49" s="126" t="s">
        <v>172</v>
      </c>
      <c r="M49" s="386"/>
      <c r="N49" s="521" t="s">
        <v>468</v>
      </c>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117</v>
      </c>
      <c r="G52" s="552"/>
      <c r="H52" s="552"/>
      <c r="I52" s="552"/>
      <c r="J52" s="30" t="s">
        <v>47</v>
      </c>
      <c r="K52" s="30"/>
      <c r="L52" s="553" t="s">
        <v>471</v>
      </c>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t="s">
        <v>473</v>
      </c>
      <c r="G58" s="546"/>
      <c r="H58" s="546"/>
      <c r="I58" s="546"/>
      <c r="J58" s="546"/>
      <c r="K58" s="546"/>
      <c r="L58" s="546"/>
      <c r="M58" s="546"/>
      <c r="N58" s="546"/>
      <c r="O58" s="547"/>
    </row>
    <row r="59" spans="3:21" ht="26.25" customHeight="1">
      <c r="C59" s="300"/>
      <c r="D59" s="317" t="s">
        <v>24</v>
      </c>
      <c r="E59" s="318" t="s">
        <v>378</v>
      </c>
      <c r="F59" s="548" t="s">
        <v>472</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2338.3999999999996</v>
      </c>
      <c r="I63" s="240" t="s">
        <v>4</v>
      </c>
      <c r="J63" s="537" t="s">
        <v>324</v>
      </c>
      <c r="K63" s="538"/>
      <c r="L63" s="539"/>
      <c r="M63" s="535">
        <f>+別紙!AA14</f>
        <v>2338.3999999999996</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f>+別紙!AA15</f>
        <v>1009.8</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f>+別紙!AA16</f>
        <v>2338.3999999999996</v>
      </c>
      <c r="N65" s="536"/>
      <c r="O65" s="378" t="s">
        <v>4</v>
      </c>
      <c r="P65" s="160"/>
      <c r="Q65" s="161"/>
      <c r="R65" s="161"/>
      <c r="S65" s="161"/>
    </row>
    <row r="66" spans="1:22" ht="24.75" customHeight="1">
      <c r="C66" s="392"/>
      <c r="D66" s="525" t="s">
        <v>303</v>
      </c>
      <c r="E66" s="526"/>
      <c r="F66" s="526"/>
      <c r="G66" s="527"/>
      <c r="H66" s="379" t="str">
        <f>+別紙!AA12</f>
        <v>0</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15" customHeight="1">
      <c r="A77" s="21"/>
      <c r="B77" s="21"/>
      <c r="C77" s="181">
        <v>3</v>
      </c>
      <c r="D77" s="523" t="s">
        <v>455</v>
      </c>
      <c r="E77" s="523"/>
      <c r="F77" s="523"/>
      <c r="G77" s="523"/>
      <c r="H77" s="523"/>
      <c r="I77" s="523"/>
      <c r="J77" s="523"/>
      <c r="K77" s="523"/>
      <c r="L77" s="523"/>
      <c r="M77" s="523"/>
      <c r="N77" s="523"/>
      <c r="O77" s="524"/>
    </row>
    <row r="78" spans="1:22" ht="28.15"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1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1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1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1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AC24" sqref="AC2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多田建設株式会社</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0</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8"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1824.6</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1824.6</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547.4</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1824.6</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topLeftCell="A16" zoomScaleNormal="100" workbookViewId="0">
      <selection activeCell="F15" sqref="F15:H1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S7" sqref="S7:V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29.4</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v>0</v>
      </c>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v>0</v>
      </c>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v>29.4</v>
      </c>
      <c r="AV20" s="438" t="s">
        <v>198</v>
      </c>
      <c r="AW20" s="676"/>
      <c r="AX20" s="671"/>
    </row>
    <row r="21" spans="2:51"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v>0</v>
      </c>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40.6</v>
      </c>
      <c r="E24" s="596"/>
      <c r="F24" s="596"/>
      <c r="G24" s="194" t="s">
        <v>198</v>
      </c>
      <c r="H24" s="585">
        <f>+F12</f>
        <v>29.4</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29.4</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29.4</v>
      </c>
      <c r="Q27" s="645"/>
      <c r="R27" s="645"/>
      <c r="S27" s="645"/>
      <c r="T27" s="44" t="s">
        <v>38</v>
      </c>
      <c r="U27" s="64"/>
      <c r="V27" s="64"/>
      <c r="Y27" s="62" t="s">
        <v>39</v>
      </c>
      <c r="Z27" s="65"/>
      <c r="AH27" s="53"/>
      <c r="AI27" s="53"/>
      <c r="AJ27" s="53"/>
      <c r="AK27" s="53"/>
      <c r="AL27" s="615">
        <f>+AH18+P27</f>
        <v>29.4</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v>29.4</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40.6</v>
      </c>
      <c r="E29" s="596"/>
      <c r="F29" s="596"/>
      <c r="G29" s="194" t="s">
        <v>198</v>
      </c>
      <c r="H29" s="585">
        <f>+AL27</f>
        <v>29.4</v>
      </c>
      <c r="I29" s="586"/>
      <c r="J29" s="194" t="s">
        <v>198</v>
      </c>
      <c r="M29" s="594"/>
      <c r="P29" s="56"/>
      <c r="Q29" s="144"/>
      <c r="R29" s="51" t="s">
        <v>183</v>
      </c>
      <c r="S29" s="640" t="s">
        <v>33</v>
      </c>
      <c r="T29" s="643"/>
      <c r="U29" s="643"/>
      <c r="V29" s="644"/>
      <c r="W29" s="48"/>
      <c r="X29" s="447"/>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36.5</v>
      </c>
      <c r="E30" s="596"/>
      <c r="F30" s="596"/>
      <c r="G30" s="194" t="s">
        <v>198</v>
      </c>
      <c r="H30" s="585">
        <f>+AL30</f>
        <v>6.8</v>
      </c>
      <c r="I30" s="586"/>
      <c r="J30" s="194" t="s">
        <v>198</v>
      </c>
      <c r="M30" s="594"/>
      <c r="P30" s="56"/>
      <c r="R30" s="599">
        <f>+ROUND(AA28,1)+ROUND(AA29,1)+ROUND(AA30,1)</f>
        <v>29.4</v>
      </c>
      <c r="S30" s="645"/>
      <c r="T30" s="645"/>
      <c r="U30" s="645"/>
      <c r="V30" s="44" t="s">
        <v>16</v>
      </c>
      <c r="X30" s="255"/>
      <c r="Y30" s="600" t="s">
        <v>186</v>
      </c>
      <c r="Z30" s="601"/>
      <c r="AA30" s="641"/>
      <c r="AB30" s="642"/>
      <c r="AC30" s="642"/>
      <c r="AD30" s="642"/>
      <c r="AE30" s="642"/>
      <c r="AF30" s="44" t="s">
        <v>13</v>
      </c>
      <c r="AL30" s="618">
        <v>6.8</v>
      </c>
      <c r="AM30" s="619"/>
      <c r="AN30" s="619"/>
      <c r="AO30" s="619"/>
      <c r="AP30" s="52" t="s">
        <v>13</v>
      </c>
      <c r="AS30" s="637"/>
      <c r="AT30" s="634"/>
      <c r="AU30" s="634"/>
      <c r="AV30" s="635"/>
      <c r="AW30" s="405"/>
    </row>
    <row r="31" spans="2:51" ht="27" customHeight="1" thickBot="1">
      <c r="B31" s="572" t="s">
        <v>226</v>
      </c>
      <c r="C31" s="573"/>
      <c r="D31" s="596">
        <v>40.6</v>
      </c>
      <c r="E31" s="596"/>
      <c r="F31" s="596"/>
      <c r="G31" s="194" t="s">
        <v>198</v>
      </c>
      <c r="H31" s="585">
        <f>+AS24</f>
        <v>29.4</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f>IF(SUM(F12,F15)&gt;0,SUM(P12,P21,AH9,AS24,AS27,AS31)/SUM(F12,F15)*100,"")</f>
        <v>100</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f>IF(SUM(F12,F15)&gt;0,SUM(P21,AS27,AS31,AU9,AU20)/SUM(F12,F15)*100,"")</f>
        <v>100</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AY28" sqref="AY28"/>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65.099999999999994</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46.1</v>
      </c>
      <c r="E24" s="596"/>
      <c r="F24" s="596"/>
      <c r="G24" s="194" t="s">
        <v>198</v>
      </c>
      <c r="H24" s="585">
        <f>+F12</f>
        <v>65.099999999999994</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65.099999999999994</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65.099999999999994</v>
      </c>
      <c r="Q27" s="645"/>
      <c r="R27" s="645"/>
      <c r="S27" s="645"/>
      <c r="T27" s="44" t="s">
        <v>38</v>
      </c>
      <c r="U27" s="64"/>
      <c r="V27" s="64"/>
      <c r="Y27" s="62" t="s">
        <v>39</v>
      </c>
      <c r="Z27" s="65"/>
      <c r="AH27" s="53"/>
      <c r="AI27" s="53"/>
      <c r="AJ27" s="53"/>
      <c r="AK27" s="53"/>
      <c r="AL27" s="615">
        <f>+AH18+P27</f>
        <v>65.099999999999994</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65.099999999999994</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46.1</v>
      </c>
      <c r="E29" s="596"/>
      <c r="F29" s="596"/>
      <c r="G29" s="194" t="s">
        <v>198</v>
      </c>
      <c r="H29" s="585">
        <f>+AL27</f>
        <v>65.099999999999994</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41.5</v>
      </c>
      <c r="E30" s="596"/>
      <c r="F30" s="596"/>
      <c r="G30" s="194" t="s">
        <v>198</v>
      </c>
      <c r="H30" s="585">
        <f>+AL30</f>
        <v>16.2</v>
      </c>
      <c r="I30" s="586"/>
      <c r="J30" s="194" t="s">
        <v>198</v>
      </c>
      <c r="M30" s="594"/>
      <c r="P30" s="56"/>
      <c r="R30" s="599">
        <f>+ROUND(AA28,1)+ROUND(AA29,1)+ROUND(AA30,1)</f>
        <v>65.099999999999994</v>
      </c>
      <c r="S30" s="645"/>
      <c r="T30" s="645"/>
      <c r="U30" s="645"/>
      <c r="V30" s="44" t="s">
        <v>16</v>
      </c>
      <c r="Y30" s="600" t="s">
        <v>186</v>
      </c>
      <c r="Z30" s="601"/>
      <c r="AA30" s="641"/>
      <c r="AB30" s="642"/>
      <c r="AC30" s="642"/>
      <c r="AD30" s="642"/>
      <c r="AE30" s="642"/>
      <c r="AF30" s="44" t="s">
        <v>13</v>
      </c>
      <c r="AL30" s="618">
        <v>16.2</v>
      </c>
      <c r="AM30" s="619"/>
      <c r="AN30" s="619"/>
      <c r="AO30" s="619"/>
      <c r="AP30" s="52" t="s">
        <v>13</v>
      </c>
      <c r="AS30" s="637"/>
      <c r="AT30" s="634"/>
      <c r="AU30" s="634"/>
      <c r="AV30" s="635"/>
      <c r="AW30" s="405"/>
    </row>
    <row r="31" spans="2:49" ht="27" customHeight="1" thickTop="1" thickBot="1">
      <c r="B31" s="572" t="s">
        <v>226</v>
      </c>
      <c r="C31" s="573"/>
      <c r="D31" s="596">
        <v>46.1</v>
      </c>
      <c r="E31" s="596"/>
      <c r="F31" s="596"/>
      <c r="G31" s="194" t="s">
        <v>198</v>
      </c>
      <c r="H31" s="585">
        <f>+AS24</f>
        <v>65.099999999999994</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5" zoomScaleNormal="100" workbookViewId="0">
      <selection activeCell="AL31" sqref="AL31:AQ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69.3</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57.5</v>
      </c>
      <c r="E24" s="596"/>
      <c r="F24" s="596"/>
      <c r="G24" s="194" t="s">
        <v>198</v>
      </c>
      <c r="H24" s="585">
        <f>+F12</f>
        <v>69.3</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69.3</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69.3</v>
      </c>
      <c r="Q27" s="645"/>
      <c r="R27" s="645"/>
      <c r="S27" s="645"/>
      <c r="T27" s="44" t="s">
        <v>38</v>
      </c>
      <c r="U27" s="64"/>
      <c r="V27" s="64"/>
      <c r="Y27" s="62" t="s">
        <v>39</v>
      </c>
      <c r="Z27" s="65"/>
      <c r="AH27" s="53"/>
      <c r="AI27" s="53"/>
      <c r="AJ27" s="53"/>
      <c r="AK27" s="53"/>
      <c r="AL27" s="615">
        <f>+AH18+P27</f>
        <v>69.3</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69.3</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57.5</v>
      </c>
      <c r="E29" s="596"/>
      <c r="F29" s="596"/>
      <c r="G29" s="194" t="s">
        <v>198</v>
      </c>
      <c r="H29" s="585">
        <f>+AL27</f>
        <v>69.3</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51.8</v>
      </c>
      <c r="E30" s="596"/>
      <c r="F30" s="596"/>
      <c r="G30" s="194" t="s">
        <v>198</v>
      </c>
      <c r="H30" s="585">
        <f>+AL30</f>
        <v>13.5</v>
      </c>
      <c r="I30" s="586"/>
      <c r="J30" s="194" t="s">
        <v>198</v>
      </c>
      <c r="M30" s="594"/>
      <c r="P30" s="56"/>
      <c r="R30" s="599">
        <f>+ROUND(AA28,1)+ROUND(AA29,1)+ROUND(AA30,1)</f>
        <v>69.3</v>
      </c>
      <c r="S30" s="645"/>
      <c r="T30" s="645"/>
      <c r="U30" s="645"/>
      <c r="V30" s="44" t="s">
        <v>16</v>
      </c>
      <c r="Y30" s="600" t="s">
        <v>186</v>
      </c>
      <c r="Z30" s="601"/>
      <c r="AA30" s="641"/>
      <c r="AB30" s="642"/>
      <c r="AC30" s="642"/>
      <c r="AD30" s="642"/>
      <c r="AE30" s="642"/>
      <c r="AF30" s="44" t="s">
        <v>13</v>
      </c>
      <c r="AL30" s="618">
        <v>13.5</v>
      </c>
      <c r="AM30" s="619"/>
      <c r="AN30" s="619"/>
      <c r="AO30" s="619"/>
      <c r="AP30" s="52" t="s">
        <v>13</v>
      </c>
      <c r="AS30" s="637"/>
      <c r="AT30" s="634"/>
      <c r="AU30" s="634"/>
      <c r="AV30" s="635"/>
      <c r="AW30" s="405"/>
    </row>
    <row r="31" spans="2:49" ht="27" customHeight="1" thickTop="1" thickBot="1">
      <c r="B31" s="572" t="s">
        <v>226</v>
      </c>
      <c r="C31" s="573"/>
      <c r="D31" s="596">
        <v>57.5</v>
      </c>
      <c r="E31" s="596"/>
      <c r="F31" s="596"/>
      <c r="G31" s="194" t="s">
        <v>198</v>
      </c>
      <c r="H31" s="585">
        <f>+AS24</f>
        <v>69.3</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5" zoomScaleNormal="100" workbookViewId="0">
      <selection activeCell="AL31" sqref="AL31:AQ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44.6</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18</v>
      </c>
      <c r="E24" s="596"/>
      <c r="F24" s="596"/>
      <c r="G24" s="194" t="s">
        <v>198</v>
      </c>
      <c r="H24" s="585">
        <f>+F12</f>
        <v>44.6</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44.6</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44.6</v>
      </c>
      <c r="Q27" s="645"/>
      <c r="R27" s="645"/>
      <c r="S27" s="645"/>
      <c r="T27" s="44" t="s">
        <v>38</v>
      </c>
      <c r="U27" s="64"/>
      <c r="V27" s="64"/>
      <c r="Y27" s="62" t="s">
        <v>39</v>
      </c>
      <c r="Z27" s="65"/>
      <c r="AH27" s="53"/>
      <c r="AI27" s="53"/>
      <c r="AJ27" s="53"/>
      <c r="AK27" s="53"/>
      <c r="AL27" s="615">
        <f>+AH18+P27</f>
        <v>44.6</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44.6</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18</v>
      </c>
      <c r="E29" s="596"/>
      <c r="F29" s="596"/>
      <c r="G29" s="194" t="s">
        <v>198</v>
      </c>
      <c r="H29" s="585">
        <f>+AL27</f>
        <v>44.6</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16.2</v>
      </c>
      <c r="E30" s="596"/>
      <c r="F30" s="596"/>
      <c r="G30" s="194" t="s">
        <v>198</v>
      </c>
      <c r="H30" s="585">
        <f>+AL30</f>
        <v>8.5</v>
      </c>
      <c r="I30" s="586"/>
      <c r="J30" s="194" t="s">
        <v>198</v>
      </c>
      <c r="M30" s="594"/>
      <c r="P30" s="56"/>
      <c r="R30" s="599">
        <f>+ROUND(AA28,1)+ROUND(AA29,1)+ROUND(AA30,1)</f>
        <v>44.6</v>
      </c>
      <c r="S30" s="645"/>
      <c r="T30" s="645"/>
      <c r="U30" s="645"/>
      <c r="V30" s="44" t="s">
        <v>16</v>
      </c>
      <c r="Y30" s="600" t="s">
        <v>186</v>
      </c>
      <c r="Z30" s="601"/>
      <c r="AA30" s="641"/>
      <c r="AB30" s="642"/>
      <c r="AC30" s="642"/>
      <c r="AD30" s="642"/>
      <c r="AE30" s="642"/>
      <c r="AF30" s="44" t="s">
        <v>13</v>
      </c>
      <c r="AL30" s="618">
        <v>8.5</v>
      </c>
      <c r="AM30" s="619"/>
      <c r="AN30" s="619"/>
      <c r="AO30" s="619"/>
      <c r="AP30" s="52" t="s">
        <v>13</v>
      </c>
      <c r="AS30" s="637"/>
      <c r="AT30" s="634"/>
      <c r="AU30" s="634"/>
      <c r="AV30" s="635"/>
      <c r="AW30" s="405"/>
    </row>
    <row r="31" spans="2:49" ht="27" customHeight="1" thickTop="1" thickBot="1">
      <c r="B31" s="572" t="s">
        <v>226</v>
      </c>
      <c r="C31" s="573"/>
      <c r="D31" s="596">
        <v>18</v>
      </c>
      <c r="E31" s="596"/>
      <c r="F31" s="596"/>
      <c r="G31" s="194" t="s">
        <v>198</v>
      </c>
      <c r="H31" s="585">
        <f>+AS24</f>
        <v>44.6</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7" zoomScaleNormal="100" workbookViewId="0">
      <selection activeCell="AL31" sqref="AL31:AQ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103.6</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67.599999999999994</v>
      </c>
      <c r="E24" s="596"/>
      <c r="F24" s="596"/>
      <c r="G24" s="194" t="s">
        <v>198</v>
      </c>
      <c r="H24" s="585">
        <f>+F12</f>
        <v>103.6</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103.6</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103.6</v>
      </c>
      <c r="Q27" s="645"/>
      <c r="R27" s="645"/>
      <c r="S27" s="645"/>
      <c r="T27" s="44" t="s">
        <v>38</v>
      </c>
      <c r="U27" s="64"/>
      <c r="V27" s="64"/>
      <c r="Y27" s="62" t="s">
        <v>39</v>
      </c>
      <c r="Z27" s="65"/>
      <c r="AH27" s="53"/>
      <c r="AI27" s="53"/>
      <c r="AJ27" s="53"/>
      <c r="AK27" s="53"/>
      <c r="AL27" s="615">
        <f>+AH18+P27</f>
        <v>103.6</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103.6</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67.599999999999994</v>
      </c>
      <c r="E29" s="596"/>
      <c r="F29" s="596"/>
      <c r="G29" s="194" t="s">
        <v>198</v>
      </c>
      <c r="H29" s="585">
        <f>+AL27</f>
        <v>103.6</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60.9</v>
      </c>
      <c r="E30" s="596"/>
      <c r="F30" s="596"/>
      <c r="G30" s="194" t="s">
        <v>198</v>
      </c>
      <c r="H30" s="585">
        <f>+AL30</f>
        <v>16.600000000000001</v>
      </c>
      <c r="I30" s="586"/>
      <c r="J30" s="194" t="s">
        <v>198</v>
      </c>
      <c r="M30" s="594"/>
      <c r="P30" s="56"/>
      <c r="R30" s="599">
        <f>+ROUND(AA28,1)+ROUND(AA29,1)+ROUND(AA30,1)</f>
        <v>103.6</v>
      </c>
      <c r="S30" s="645"/>
      <c r="T30" s="645"/>
      <c r="U30" s="645"/>
      <c r="V30" s="44" t="s">
        <v>16</v>
      </c>
      <c r="Y30" s="600" t="s">
        <v>186</v>
      </c>
      <c r="Z30" s="601"/>
      <c r="AA30" s="641"/>
      <c r="AB30" s="642"/>
      <c r="AC30" s="642"/>
      <c r="AD30" s="642"/>
      <c r="AE30" s="642"/>
      <c r="AF30" s="44" t="s">
        <v>13</v>
      </c>
      <c r="AL30" s="618">
        <v>16.600000000000001</v>
      </c>
      <c r="AM30" s="619"/>
      <c r="AN30" s="619"/>
      <c r="AO30" s="619"/>
      <c r="AP30" s="52" t="s">
        <v>13</v>
      </c>
      <c r="AS30" s="637"/>
      <c r="AT30" s="634"/>
      <c r="AU30" s="634"/>
      <c r="AV30" s="635"/>
      <c r="AW30" s="405"/>
    </row>
    <row r="31" spans="2:49" ht="27" customHeight="1" thickTop="1" thickBot="1">
      <c r="B31" s="572" t="s">
        <v>226</v>
      </c>
      <c r="C31" s="573"/>
      <c r="D31" s="596">
        <v>67.599999999999994</v>
      </c>
      <c r="E31" s="596"/>
      <c r="F31" s="596"/>
      <c r="G31" s="194" t="s">
        <v>198</v>
      </c>
      <c r="H31" s="585">
        <f>+AS24</f>
        <v>103.6</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8" zoomScaleNormal="100" workbookViewId="0">
      <selection activeCell="AL31" sqref="AL31:AQ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32.799999999999997</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162.5</v>
      </c>
      <c r="E24" s="596"/>
      <c r="F24" s="596"/>
      <c r="G24" s="194" t="s">
        <v>198</v>
      </c>
      <c r="H24" s="585">
        <f>+F12</f>
        <v>32.799999999999997</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32.799999999999997</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32.799999999999997</v>
      </c>
      <c r="Q27" s="645"/>
      <c r="R27" s="645"/>
      <c r="S27" s="645"/>
      <c r="T27" s="44" t="s">
        <v>38</v>
      </c>
      <c r="U27" s="64"/>
      <c r="V27" s="64"/>
      <c r="Y27" s="62" t="s">
        <v>39</v>
      </c>
      <c r="Z27" s="65"/>
      <c r="AH27" s="53"/>
      <c r="AI27" s="53"/>
      <c r="AJ27" s="53"/>
      <c r="AK27" s="53"/>
      <c r="AL27" s="615">
        <f>+AH18+P27</f>
        <v>32.799999999999997</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32.799999999999997</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162.5</v>
      </c>
      <c r="E29" s="596"/>
      <c r="F29" s="596"/>
      <c r="G29" s="194" t="s">
        <v>198</v>
      </c>
      <c r="H29" s="585">
        <f>+AL27</f>
        <v>32.799999999999997</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146.19999999999999</v>
      </c>
      <c r="E30" s="596"/>
      <c r="F30" s="596"/>
      <c r="G30" s="194" t="s">
        <v>198</v>
      </c>
      <c r="H30" s="585">
        <f>+AL30</f>
        <v>4</v>
      </c>
      <c r="I30" s="586"/>
      <c r="J30" s="194" t="s">
        <v>198</v>
      </c>
      <c r="M30" s="594"/>
      <c r="P30" s="56"/>
      <c r="R30" s="599">
        <f>+ROUND(AA28,1)+ROUND(AA29,1)+ROUND(AA30,1)</f>
        <v>32.799999999999997</v>
      </c>
      <c r="S30" s="645"/>
      <c r="T30" s="645"/>
      <c r="U30" s="645"/>
      <c r="V30" s="44" t="s">
        <v>16</v>
      </c>
      <c r="Y30" s="600" t="s">
        <v>186</v>
      </c>
      <c r="Z30" s="601"/>
      <c r="AA30" s="641"/>
      <c r="AB30" s="642"/>
      <c r="AC30" s="642"/>
      <c r="AD30" s="642"/>
      <c r="AE30" s="642"/>
      <c r="AF30" s="44" t="s">
        <v>13</v>
      </c>
      <c r="AL30" s="618">
        <v>4</v>
      </c>
      <c r="AM30" s="619"/>
      <c r="AN30" s="619"/>
      <c r="AO30" s="619"/>
      <c r="AP30" s="52" t="s">
        <v>13</v>
      </c>
      <c r="AS30" s="637"/>
      <c r="AT30" s="634"/>
      <c r="AU30" s="634"/>
      <c r="AV30" s="635"/>
      <c r="AW30" s="405"/>
    </row>
    <row r="31" spans="2:49" ht="27" customHeight="1" thickTop="1" thickBot="1">
      <c r="B31" s="572" t="s">
        <v>226</v>
      </c>
      <c r="C31" s="573"/>
      <c r="D31" s="596">
        <v>162.5</v>
      </c>
      <c r="E31" s="596"/>
      <c r="F31" s="596"/>
      <c r="G31" s="194" t="s">
        <v>198</v>
      </c>
      <c r="H31" s="585">
        <f>+AS24</f>
        <v>32.799999999999997</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16" zoomScaleNormal="100" workbookViewId="0">
      <selection activeCell="AL31" sqref="AL31:AQ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多田建設株式会社</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125.3</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121.5</v>
      </c>
      <c r="E24" s="596"/>
      <c r="F24" s="596"/>
      <c r="G24" s="194" t="s">
        <v>198</v>
      </c>
      <c r="H24" s="585">
        <f>+F12</f>
        <v>125.3</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125.3</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125.3</v>
      </c>
      <c r="Q27" s="645"/>
      <c r="R27" s="645"/>
      <c r="S27" s="645"/>
      <c r="T27" s="44" t="s">
        <v>38</v>
      </c>
      <c r="U27" s="64"/>
      <c r="V27" s="64"/>
      <c r="Y27" s="62" t="s">
        <v>39</v>
      </c>
      <c r="Z27" s="65"/>
      <c r="AH27" s="53"/>
      <c r="AI27" s="53"/>
      <c r="AJ27" s="53"/>
      <c r="AK27" s="53"/>
      <c r="AL27" s="615">
        <f>+AH18+P27</f>
        <v>125.3</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125.3</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121.5</v>
      </c>
      <c r="E29" s="596"/>
      <c r="F29" s="596"/>
      <c r="G29" s="194" t="s">
        <v>198</v>
      </c>
      <c r="H29" s="585">
        <f>+AL27</f>
        <v>125.3</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109.3</v>
      </c>
      <c r="E30" s="596"/>
      <c r="F30" s="596"/>
      <c r="G30" s="194" t="s">
        <v>198</v>
      </c>
      <c r="H30" s="585">
        <f>+AL30</f>
        <v>28</v>
      </c>
      <c r="I30" s="586"/>
      <c r="J30" s="194" t="s">
        <v>198</v>
      </c>
      <c r="M30" s="594"/>
      <c r="P30" s="56"/>
      <c r="R30" s="599">
        <f>+ROUND(AA28,1)+ROUND(AA29,1)+ROUND(AA30,1)</f>
        <v>125.3</v>
      </c>
      <c r="S30" s="645"/>
      <c r="T30" s="645"/>
      <c r="U30" s="645"/>
      <c r="V30" s="44" t="s">
        <v>16</v>
      </c>
      <c r="Y30" s="600" t="s">
        <v>186</v>
      </c>
      <c r="Z30" s="601"/>
      <c r="AA30" s="641"/>
      <c r="AB30" s="642"/>
      <c r="AC30" s="642"/>
      <c r="AD30" s="642"/>
      <c r="AE30" s="642"/>
      <c r="AF30" s="44" t="s">
        <v>13</v>
      </c>
      <c r="AL30" s="618">
        <v>28</v>
      </c>
      <c r="AM30" s="619"/>
      <c r="AN30" s="619"/>
      <c r="AO30" s="619"/>
      <c r="AP30" s="52" t="s">
        <v>13</v>
      </c>
      <c r="AS30" s="637"/>
      <c r="AT30" s="634"/>
      <c r="AU30" s="634"/>
      <c r="AV30" s="635"/>
      <c r="AW30" s="405"/>
    </row>
    <row r="31" spans="2:49" ht="27" customHeight="1" thickTop="1" thickBot="1">
      <c r="B31" s="572" t="s">
        <v>226</v>
      </c>
      <c r="C31" s="573"/>
      <c r="D31" s="596">
        <v>121.5</v>
      </c>
      <c r="E31" s="596"/>
      <c r="F31" s="596"/>
      <c r="G31" s="194" t="s">
        <v>198</v>
      </c>
      <c r="H31" s="585">
        <f>+AS24</f>
        <v>125.3</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opLeftCell="F1" zoomScale="70" zoomScaleNormal="70" workbookViewId="0">
      <selection activeCell="H9" sqref="H9"/>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多田建設株式会社</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1824.6</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40.6</v>
      </c>
      <c r="M9" s="319">
        <f>IF(OR(ｷ.紙くず!D24&gt;0,ｷ.紙くず!D24&lt;0),ｷ.紙くず!D24,IF(M$19&gt;0,"0",0))</f>
        <v>46.1</v>
      </c>
      <c r="N9" s="319">
        <f>IF(OR(ｸ.木くず!D24&gt;0,ｸ.木くず!D24&lt;0),ｸ.木くず!D24,IF(N$19&gt;0,"0",0))</f>
        <v>57.5</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18</v>
      </c>
      <c r="T9" s="319">
        <f>IF(OR(ｾ.ｶﾞﾗｽ･ｺﾝｸﾘ･陶磁器くず!D24&gt;0,ｾ.ｶﾞﾗｽ･ｺﾝｸﾘ･陶磁器くず!D24&lt;0),ｾ.ｶﾞﾗｽ･ｺﾝｸﾘ･陶磁器くず!D24,IF(T$19&gt;0,"0",0))</f>
        <v>67.599999999999994</v>
      </c>
      <c r="U9" s="319">
        <f>IF(OR(ｿ.鉱さい!D24&gt;0,ｿ.鉱さい!D24&lt;0),ｿ.鉱さい!D24,IF(U$19&gt;0,"0",0))</f>
        <v>0</v>
      </c>
      <c r="V9" s="319">
        <f>IF(OR(ﾀ.がれき類!D24&gt;0,ﾀ.がれき類!D24&lt;0),ﾀ.がれき類!D24,IF(V$19&gt;0,"0",0))</f>
        <v>162.5</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121.5</v>
      </c>
      <c r="AA9" s="321">
        <f>IF(SUM(G9:Z9)&gt;0,SUM(G9:Z9),IF(AA$19&gt;0,"0",0))</f>
        <v>2338.3999999999996</v>
      </c>
    </row>
    <row r="10" spans="2:27" ht="20.45" customHeight="1">
      <c r="B10" s="169" t="s">
        <v>352</v>
      </c>
      <c r="C10" s="709" t="s">
        <v>320</v>
      </c>
      <c r="D10" s="709"/>
      <c r="E10" s="709"/>
      <c r="F10" s="710"/>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1824.6</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40.6</v>
      </c>
      <c r="M14" s="325">
        <f>IF(OR(ｷ.紙くず!D29&gt;0,ｷ.紙くず!D29&lt;0),ｷ.紙くず!D29,IF(M$19&gt;0,"0",0))</f>
        <v>46.1</v>
      </c>
      <c r="N14" s="325">
        <f>IF(OR(ｸ.木くず!D29&gt;0,ｸ.木くず!D29&lt;0),ｸ.木くず!D29,IF(N$19&gt;0,"0",0))</f>
        <v>57.5</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18</v>
      </c>
      <c r="T14" s="325">
        <f>IF(OR(ｾ.ｶﾞﾗｽ･ｺﾝｸﾘ･陶磁器くず!D29&gt;0,ｾ.ｶﾞﾗｽ･ｺﾝｸﾘ･陶磁器くず!D29&lt;0),ｾ.ｶﾞﾗｽ･ｺﾝｸﾘ･陶磁器くず!D29,IF(T$19&gt;0,"0",0))</f>
        <v>67.599999999999994</v>
      </c>
      <c r="U14" s="325">
        <f>IF(OR(ｿ.鉱さい!D29&gt;0,ｿ.鉱さい!D29&lt;0),ｿ.鉱さい!D29,IF(U$19&gt;0,"0",0))</f>
        <v>0</v>
      </c>
      <c r="V14" s="325">
        <f>IF(OR(ﾀ.がれき類!D29&gt;0,ﾀ.がれき類!D29&lt;0),ﾀ.がれき類!D29,IF(V$19&gt;0,"0",0))</f>
        <v>162.5</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121.5</v>
      </c>
      <c r="AA14" s="327">
        <f t="shared" si="0"/>
        <v>2338.3999999999996</v>
      </c>
    </row>
    <row r="15" spans="2:27" ht="20.45" customHeight="1">
      <c r="B15" s="169" t="s">
        <v>244</v>
      </c>
      <c r="C15" s="711" t="s">
        <v>242</v>
      </c>
      <c r="D15" s="711"/>
      <c r="E15" s="711"/>
      <c r="F15" s="712"/>
      <c r="G15" s="325">
        <f>IF(OR(ｱ.燃え殻!D30&gt;0,ｱ.燃え殻!D30&lt;0),ｱ.燃え殻!D30,IF(G$19&gt;0,"0",0))</f>
        <v>0</v>
      </c>
      <c r="H15" s="325">
        <f>IF(OR(ｲ.汚泥!D30&gt;0,ｲ.汚泥!D30&lt;0),ｲ.汚泥!D30,IF(H$19&gt;0,"0",0))</f>
        <v>547.4</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36.5</v>
      </c>
      <c r="M15" s="325">
        <f>IF(OR(ｷ.紙くず!D30&gt;0,ｷ.紙くず!D30&lt;0),ｷ.紙くず!D30,IF(M$19&gt;0,"0",0))</f>
        <v>41.5</v>
      </c>
      <c r="N15" s="325">
        <f>IF(OR(ｸ.木くず!D30&gt;0,ｸ.木くず!D30&lt;0),ｸ.木くず!D30,IF(N$19&gt;0,"0",0))</f>
        <v>51.8</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16.2</v>
      </c>
      <c r="T15" s="325">
        <f>IF(OR(ｾ.ｶﾞﾗｽ･ｺﾝｸﾘ･陶磁器くず!D30&gt;0,ｾ.ｶﾞﾗｽ･ｺﾝｸﾘ･陶磁器くず!D30&lt;0),ｾ.ｶﾞﾗｽ･ｺﾝｸﾘ･陶磁器くず!D30,IF(T$19&gt;0,"0",0))</f>
        <v>60.9</v>
      </c>
      <c r="U15" s="325">
        <f>IF(OR(ｿ.鉱さい!D30&gt;0,ｿ.鉱さい!D30&lt;0),ｿ.鉱さい!D30,IF(U$19&gt;0,"0",0))</f>
        <v>0</v>
      </c>
      <c r="V15" s="325">
        <f>IF(OR(ﾀ.がれき類!D30&gt;0,ﾀ.がれき類!D30&lt;0),ﾀ.がれき類!D30,IF(V$19&gt;0,"0",0))</f>
        <v>146.19999999999999</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109.3</v>
      </c>
      <c r="AA15" s="327">
        <f t="shared" si="0"/>
        <v>1009.8</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1824.6</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40.6</v>
      </c>
      <c r="M16" s="325">
        <f>IF(OR(ｷ.紙くず!D31&gt;0,ｷ.紙くず!D31&lt;0),ｷ.紙くず!D31,IF(M$19&gt;0,"0",0))</f>
        <v>46.1</v>
      </c>
      <c r="N16" s="325">
        <f>IF(OR(ｸ.木くず!D31&gt;0,ｸ.木くず!D31&lt;0),ｸ.木くず!D31,IF(N$19&gt;0,"0",0))</f>
        <v>57.5</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18</v>
      </c>
      <c r="T16" s="325">
        <f>IF(OR(ｾ.ｶﾞﾗｽ･ｺﾝｸﾘ･陶磁器くず!D31&gt;0,ｾ.ｶﾞﾗｽ･ｺﾝｸﾘ･陶磁器くず!D31&lt;0),ｾ.ｶﾞﾗｽ･ｺﾝｸﾘ･陶磁器くず!D31,IF(T$19&gt;0,"0",0))</f>
        <v>67.599999999999994</v>
      </c>
      <c r="U16" s="325">
        <f>IF(OR(ｿ.鉱さい!D31&gt;0,ｿ.鉱さい!D31&lt;0),ｿ.鉱さい!D31,IF(U$19&gt;0,"0",0))</f>
        <v>0</v>
      </c>
      <c r="V16" s="325">
        <f>IF(OR(ﾀ.がれき類!D31&gt;0,ﾀ.がれき類!D31&lt;0),ﾀ.がれき類!D31,IF(V$19&gt;0,"0",0))</f>
        <v>162.5</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121.5</v>
      </c>
      <c r="AA16" s="327">
        <f t="shared" si="0"/>
        <v>2338.3999999999996</v>
      </c>
    </row>
    <row r="17" spans="2:27" ht="20.45" customHeight="1">
      <c r="B17" s="169"/>
      <c r="C17" s="711" t="s">
        <v>428</v>
      </c>
      <c r="D17" s="711"/>
      <c r="E17" s="711"/>
      <c r="F17" s="712"/>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0</v>
      </c>
      <c r="I19" s="331">
        <f t="shared" si="1"/>
        <v>0</v>
      </c>
      <c r="J19" s="331">
        <f t="shared" si="1"/>
        <v>0</v>
      </c>
      <c r="K19" s="331">
        <f t="shared" si="1"/>
        <v>0</v>
      </c>
      <c r="L19" s="331">
        <f t="shared" si="1"/>
        <v>29.4</v>
      </c>
      <c r="M19" s="331">
        <f t="shared" si="1"/>
        <v>65.099999999999994</v>
      </c>
      <c r="N19" s="331">
        <f t="shared" si="1"/>
        <v>69.3</v>
      </c>
      <c r="O19" s="331">
        <f t="shared" si="1"/>
        <v>0</v>
      </c>
      <c r="P19" s="331">
        <f t="shared" si="1"/>
        <v>0</v>
      </c>
      <c r="Q19" s="331">
        <f t="shared" si="1"/>
        <v>0</v>
      </c>
      <c r="R19" s="331">
        <f t="shared" si="1"/>
        <v>0</v>
      </c>
      <c r="S19" s="331">
        <f t="shared" si="1"/>
        <v>44.6</v>
      </c>
      <c r="T19" s="331">
        <f t="shared" si="1"/>
        <v>103.6</v>
      </c>
      <c r="U19" s="331">
        <f t="shared" si="1"/>
        <v>0</v>
      </c>
      <c r="V19" s="331">
        <f t="shared" si="1"/>
        <v>32.799999999999997</v>
      </c>
      <c r="W19" s="331">
        <f t="shared" si="1"/>
        <v>0</v>
      </c>
      <c r="X19" s="331">
        <f t="shared" si="1"/>
        <v>0</v>
      </c>
      <c r="Y19" s="331">
        <f t="shared" si="1"/>
        <v>0</v>
      </c>
      <c r="Z19" s="332">
        <f t="shared" si="1"/>
        <v>125.3</v>
      </c>
      <c r="AA19" s="333">
        <f t="shared" ref="AA19:AA25" si="2">SUM(G19:Z19)</f>
        <v>470.1</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0</v>
      </c>
      <c r="I41" s="367">
        <f t="shared" si="8"/>
        <v>0</v>
      </c>
      <c r="J41" s="367">
        <f t="shared" si="8"/>
        <v>0</v>
      </c>
      <c r="K41" s="367">
        <f t="shared" si="8"/>
        <v>0</v>
      </c>
      <c r="L41" s="367">
        <f t="shared" si="8"/>
        <v>29.4</v>
      </c>
      <c r="M41" s="367">
        <f t="shared" si="8"/>
        <v>65.099999999999994</v>
      </c>
      <c r="N41" s="367">
        <f t="shared" si="8"/>
        <v>69.3</v>
      </c>
      <c r="O41" s="367">
        <f t="shared" si="8"/>
        <v>0</v>
      </c>
      <c r="P41" s="367">
        <f t="shared" si="8"/>
        <v>0</v>
      </c>
      <c r="Q41" s="367">
        <f t="shared" si="8"/>
        <v>0</v>
      </c>
      <c r="R41" s="367">
        <f t="shared" si="8"/>
        <v>0</v>
      </c>
      <c r="S41" s="367">
        <f t="shared" si="8"/>
        <v>44.6</v>
      </c>
      <c r="T41" s="367">
        <f t="shared" si="8"/>
        <v>103.6</v>
      </c>
      <c r="U41" s="367">
        <f t="shared" si="8"/>
        <v>0</v>
      </c>
      <c r="V41" s="367">
        <f t="shared" si="8"/>
        <v>32.799999999999997</v>
      </c>
      <c r="W41" s="367">
        <f t="shared" si="8"/>
        <v>0</v>
      </c>
      <c r="X41" s="367">
        <f t="shared" si="8"/>
        <v>0</v>
      </c>
      <c r="Y41" s="367">
        <f t="shared" si="8"/>
        <v>0</v>
      </c>
      <c r="Z41" s="368">
        <f t="shared" si="8"/>
        <v>125.3</v>
      </c>
      <c r="AA41" s="369">
        <f t="shared" si="4"/>
        <v>470.1</v>
      </c>
    </row>
    <row r="42" spans="2:27" ht="20.45" customHeight="1">
      <c r="B42" s="167"/>
      <c r="C42" s="734"/>
      <c r="D42" s="207"/>
      <c r="E42" s="205" t="s">
        <v>262</v>
      </c>
      <c r="F42" s="383"/>
      <c r="G42" s="358">
        <f t="shared" ref="G42:Z42" si="9">SUM(G43:G45)</f>
        <v>0</v>
      </c>
      <c r="H42" s="358">
        <f t="shared" si="9"/>
        <v>0</v>
      </c>
      <c r="I42" s="358">
        <f t="shared" si="9"/>
        <v>0</v>
      </c>
      <c r="J42" s="358">
        <f t="shared" si="9"/>
        <v>0</v>
      </c>
      <c r="K42" s="358">
        <f t="shared" si="9"/>
        <v>0</v>
      </c>
      <c r="L42" s="358">
        <f t="shared" si="9"/>
        <v>29.4</v>
      </c>
      <c r="M42" s="358">
        <f t="shared" si="9"/>
        <v>65.099999999999994</v>
      </c>
      <c r="N42" s="358">
        <f t="shared" si="9"/>
        <v>69.3</v>
      </c>
      <c r="O42" s="358">
        <f t="shared" si="9"/>
        <v>0</v>
      </c>
      <c r="P42" s="358">
        <f t="shared" si="9"/>
        <v>0</v>
      </c>
      <c r="Q42" s="358">
        <f t="shared" si="9"/>
        <v>0</v>
      </c>
      <c r="R42" s="358">
        <f t="shared" si="9"/>
        <v>0</v>
      </c>
      <c r="S42" s="358">
        <f t="shared" si="9"/>
        <v>44.6</v>
      </c>
      <c r="T42" s="358">
        <f t="shared" si="9"/>
        <v>103.6</v>
      </c>
      <c r="U42" s="358">
        <f t="shared" si="9"/>
        <v>0</v>
      </c>
      <c r="V42" s="358">
        <f t="shared" si="9"/>
        <v>32.799999999999997</v>
      </c>
      <c r="W42" s="358">
        <f t="shared" si="9"/>
        <v>0</v>
      </c>
      <c r="X42" s="358">
        <f t="shared" si="9"/>
        <v>0</v>
      </c>
      <c r="Y42" s="358">
        <f t="shared" si="9"/>
        <v>0</v>
      </c>
      <c r="Z42" s="359">
        <f t="shared" si="9"/>
        <v>125.3</v>
      </c>
      <c r="AA42" s="360">
        <f t="shared" si="4"/>
        <v>470.1</v>
      </c>
    </row>
    <row r="43" spans="2:27" ht="20.45" customHeight="1">
      <c r="B43" s="167"/>
      <c r="C43" s="734"/>
      <c r="D43" s="208"/>
      <c r="E43" s="203"/>
      <c r="F43" s="201" t="s">
        <v>235</v>
      </c>
      <c r="G43" s="361">
        <f>+ｱ.燃え殻!$AA$28</f>
        <v>0</v>
      </c>
      <c r="H43" s="361">
        <f>+ｲ.汚泥!$AA$28</f>
        <v>0</v>
      </c>
      <c r="I43" s="361">
        <f>+ｳ.廃油!$AA$28</f>
        <v>0</v>
      </c>
      <c r="J43" s="361">
        <f>+ｴ.廃酸!$AA$28</f>
        <v>0</v>
      </c>
      <c r="K43" s="361">
        <f>+ｵ.廃ｱﾙｶﾘ!$AA$28</f>
        <v>0</v>
      </c>
      <c r="L43" s="361">
        <f>+ｶ.廃ﾌﾟﾗ類!$AA$28</f>
        <v>29.4</v>
      </c>
      <c r="M43" s="361">
        <f>+ｷ.紙くず!$AA$28</f>
        <v>65.099999999999994</v>
      </c>
      <c r="N43" s="361">
        <f>+ｸ.木くず!$AA$28</f>
        <v>69.3</v>
      </c>
      <c r="O43" s="361">
        <f>+ｹ.繊維くず!$AA$28</f>
        <v>0</v>
      </c>
      <c r="P43" s="361">
        <f>+ｺ.動植物性残さ!$AA$28</f>
        <v>0</v>
      </c>
      <c r="Q43" s="361">
        <f>+ｻ.動物系固形不要物!$AA$28</f>
        <v>0</v>
      </c>
      <c r="R43" s="361">
        <f>+ｼ.ｺﾞﾑくず!$AA$28</f>
        <v>0</v>
      </c>
      <c r="S43" s="361">
        <f>+ｽ.金属くず!$AA$28</f>
        <v>44.6</v>
      </c>
      <c r="T43" s="361">
        <f>+ｾ.ｶﾞﾗｽ･ｺﾝｸﾘ･陶磁器くず!$AA$28</f>
        <v>103.6</v>
      </c>
      <c r="U43" s="361">
        <f>+ｿ.鉱さい!$AA$28</f>
        <v>0</v>
      </c>
      <c r="V43" s="361">
        <f>+ﾀ.がれき類!$AA$28</f>
        <v>32.799999999999997</v>
      </c>
      <c r="W43" s="361">
        <f>+ﾁ.動物のふん尿!$AA$28</f>
        <v>0</v>
      </c>
      <c r="X43" s="361">
        <f>+ﾂ.動物の死体!$AA$28</f>
        <v>0</v>
      </c>
      <c r="Y43" s="361">
        <f>+ﾃ.ばいじん!$AA$28</f>
        <v>0</v>
      </c>
      <c r="Z43" s="362">
        <f>+ﾄ.混合廃棄物その他!$AA$28</f>
        <v>125.3</v>
      </c>
      <c r="AA43" s="363">
        <f t="shared" si="4"/>
        <v>470.1</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0</v>
      </c>
      <c r="I47" s="370">
        <f>+ｳ.廃油!$AL$27</f>
        <v>0</v>
      </c>
      <c r="J47" s="370">
        <f>+ｴ.廃酸!$AL$27</f>
        <v>0</v>
      </c>
      <c r="K47" s="370">
        <f>+ｵ.廃ｱﾙｶﾘ!$AL$27</f>
        <v>0</v>
      </c>
      <c r="L47" s="370">
        <f>+ｶ.廃ﾌﾟﾗ類!$AL$27</f>
        <v>29.4</v>
      </c>
      <c r="M47" s="370">
        <f>+ｷ.紙くず!$AL$27</f>
        <v>65.099999999999994</v>
      </c>
      <c r="N47" s="370">
        <f>+ｸ.木くず!$AL$27</f>
        <v>69.3</v>
      </c>
      <c r="O47" s="370">
        <f>+ｹ.繊維くず!$AL$27</f>
        <v>0</v>
      </c>
      <c r="P47" s="370">
        <f>+ｺ.動植物性残さ!$AL$27</f>
        <v>0</v>
      </c>
      <c r="Q47" s="370">
        <f>+ｻ.動物系固形不要物!$AL$27</f>
        <v>0</v>
      </c>
      <c r="R47" s="370">
        <f>+ｼ.ｺﾞﾑくず!$AL$27</f>
        <v>0</v>
      </c>
      <c r="S47" s="370">
        <f>+ｽ.金属くず!$AL$27</f>
        <v>44.6</v>
      </c>
      <c r="T47" s="370">
        <f>+ｾ.ｶﾞﾗｽ･ｺﾝｸﾘ･陶磁器くず!$AL$27</f>
        <v>103.6</v>
      </c>
      <c r="U47" s="370">
        <f>+ｿ.鉱さい!$AL$27</f>
        <v>0</v>
      </c>
      <c r="V47" s="370">
        <f>+ﾀ.がれき類!$AL$27</f>
        <v>32.799999999999997</v>
      </c>
      <c r="W47" s="370">
        <f>+ﾁ.動物のふん尿!$AL$27</f>
        <v>0</v>
      </c>
      <c r="X47" s="370">
        <f>+ﾂ.動物の死体!$AL$27</f>
        <v>0</v>
      </c>
      <c r="Y47" s="370">
        <f>+ﾃ.ばいじん!$AL$27</f>
        <v>0</v>
      </c>
      <c r="Z47" s="371">
        <f>+ﾄ.混合廃棄物その他!$AL$27</f>
        <v>125.3</v>
      </c>
      <c r="AA47" s="372">
        <f t="shared" si="4"/>
        <v>470.1</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6.8</v>
      </c>
      <c r="M48" s="373">
        <f>+ｷ.紙くず!$AL$30</f>
        <v>16.2</v>
      </c>
      <c r="N48" s="373">
        <f>+ｸ.木くず!$AL$30</f>
        <v>13.5</v>
      </c>
      <c r="O48" s="373">
        <f>+ｹ.繊維くず!$AL$30</f>
        <v>0</v>
      </c>
      <c r="P48" s="373">
        <f>+ｺ.動植物性残さ!$AL$30</f>
        <v>0</v>
      </c>
      <c r="Q48" s="373">
        <f>+ｻ.動物系固形不要物!$AL$30</f>
        <v>0</v>
      </c>
      <c r="R48" s="373">
        <f>+ｼ.ｺﾞﾑくず!$AL$30</f>
        <v>0</v>
      </c>
      <c r="S48" s="373">
        <f>+ｽ.金属くず!$AL$30</f>
        <v>8.5</v>
      </c>
      <c r="T48" s="373">
        <f>+ｾ.ｶﾞﾗｽ･ｺﾝｸﾘ･陶磁器くず!$AL$30</f>
        <v>16.600000000000001</v>
      </c>
      <c r="U48" s="373">
        <f>+ｿ.鉱さい!$AL$30</f>
        <v>0</v>
      </c>
      <c r="V48" s="373">
        <f>+ﾀ.がれき類!$AL$30</f>
        <v>4</v>
      </c>
      <c r="W48" s="373">
        <f>+ﾁ.動物のふん尿!$AL$30</f>
        <v>0</v>
      </c>
      <c r="X48" s="373">
        <f>+ﾂ.動物の死体!$AL$30</f>
        <v>0</v>
      </c>
      <c r="Y48" s="373">
        <f>+ﾃ.ばいじん!$AL$30</f>
        <v>0</v>
      </c>
      <c r="Z48" s="374">
        <f>+ﾄ.混合廃棄物その他!$AL$30</f>
        <v>28</v>
      </c>
      <c r="AA48" s="375">
        <f t="shared" si="4"/>
        <v>93.6</v>
      </c>
    </row>
    <row r="49" spans="2:27" ht="20.45" customHeight="1">
      <c r="B49" s="167"/>
      <c r="C49" s="173"/>
      <c r="D49" s="409" t="s">
        <v>190</v>
      </c>
      <c r="E49" s="726" t="s">
        <v>239</v>
      </c>
      <c r="F49" s="727"/>
      <c r="G49" s="422">
        <f>+ｱ.燃え殻!$AS$24</f>
        <v>0</v>
      </c>
      <c r="H49" s="422">
        <f>+ｲ.汚泥!$AS$24</f>
        <v>0</v>
      </c>
      <c r="I49" s="422">
        <f>+ｳ.廃油!$AS$24</f>
        <v>0</v>
      </c>
      <c r="J49" s="422">
        <f>+ｴ.廃酸!$AS$24</f>
        <v>0</v>
      </c>
      <c r="K49" s="422">
        <f>+ｵ.廃ｱﾙｶﾘ!$AS$24</f>
        <v>0</v>
      </c>
      <c r="L49" s="422">
        <f>+ｶ.廃ﾌﾟﾗ類!$AS$24</f>
        <v>29.4</v>
      </c>
      <c r="M49" s="422">
        <f>+ｷ.紙くず!$AS$24</f>
        <v>65.099999999999994</v>
      </c>
      <c r="N49" s="422">
        <f>+ｸ.木くず!$AS$24</f>
        <v>69.3</v>
      </c>
      <c r="O49" s="422">
        <f>+ｹ.繊維くず!$AS$24</f>
        <v>0</v>
      </c>
      <c r="P49" s="422">
        <f>+ｺ.動植物性残さ!$AS$24</f>
        <v>0</v>
      </c>
      <c r="Q49" s="422">
        <f>+ｻ.動物系固形不要物!$AS$24</f>
        <v>0</v>
      </c>
      <c r="R49" s="422">
        <f>+ｼ.ｺﾞﾑくず!$AS$24</f>
        <v>0</v>
      </c>
      <c r="S49" s="422">
        <f>+ｽ.金属くず!$AS$24</f>
        <v>44.6</v>
      </c>
      <c r="T49" s="422">
        <f>+ｾ.ｶﾞﾗｽ･ｺﾝｸﾘ･陶磁器くず!$AS$24</f>
        <v>103.6</v>
      </c>
      <c r="U49" s="422">
        <f>+ｿ.鉱さい!$AS$24</f>
        <v>0</v>
      </c>
      <c r="V49" s="422">
        <f>+ﾀ.がれき類!$AS$24</f>
        <v>32.799999999999997</v>
      </c>
      <c r="W49" s="422">
        <f>+ﾁ.動物のふん尿!$AS$24</f>
        <v>0</v>
      </c>
      <c r="X49" s="422">
        <f>+ﾂ.動物の死体!$AS$24</f>
        <v>0</v>
      </c>
      <c r="Y49" s="422">
        <f>+ﾃ.ばいじん!$AS$24</f>
        <v>0</v>
      </c>
      <c r="Z49" s="423">
        <f>+ﾄ.混合廃棄物その他!$AS$24</f>
        <v>125.3</v>
      </c>
      <c r="AA49" s="424">
        <f t="shared" si="4"/>
        <v>470.1</v>
      </c>
    </row>
    <row r="50" spans="2:27" ht="20.45" customHeight="1">
      <c r="B50" s="167"/>
      <c r="C50" s="173"/>
      <c r="D50" s="410"/>
      <c r="E50" s="743" t="s">
        <v>438</v>
      </c>
      <c r="F50" s="744"/>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29.4</v>
      </c>
      <c r="M52" s="415"/>
      <c r="N52" s="415"/>
      <c r="O52" s="415"/>
      <c r="P52" s="415"/>
      <c r="Q52" s="415"/>
      <c r="R52" s="415"/>
      <c r="S52" s="415"/>
      <c r="T52" s="415"/>
      <c r="U52" s="415"/>
      <c r="V52" s="415"/>
      <c r="W52" s="415"/>
      <c r="X52" s="415"/>
      <c r="Y52" s="415"/>
      <c r="Z52" s="433"/>
      <c r="AA52" s="377">
        <f t="shared" si="4"/>
        <v>29.4</v>
      </c>
    </row>
    <row r="53" spans="2:27" ht="20.45"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1824.6</v>
      </c>
      <c r="I63" s="406">
        <f t="shared" si="10"/>
        <v>0</v>
      </c>
      <c r="J63" s="406">
        <f t="shared" si="10"/>
        <v>0</v>
      </c>
      <c r="K63" s="406">
        <f t="shared" si="10"/>
        <v>0</v>
      </c>
      <c r="L63" s="406">
        <f t="shared" si="10"/>
        <v>70</v>
      </c>
      <c r="M63" s="406">
        <f t="shared" si="10"/>
        <v>111.19999999999999</v>
      </c>
      <c r="N63" s="406">
        <f t="shared" si="10"/>
        <v>126.8</v>
      </c>
      <c r="O63" s="406">
        <f t="shared" si="10"/>
        <v>0</v>
      </c>
      <c r="P63" s="406">
        <f t="shared" si="10"/>
        <v>0</v>
      </c>
      <c r="Q63" s="406">
        <f t="shared" si="10"/>
        <v>0</v>
      </c>
      <c r="R63" s="406">
        <f t="shared" si="10"/>
        <v>0</v>
      </c>
      <c r="S63" s="406">
        <f t="shared" si="10"/>
        <v>62.6</v>
      </c>
      <c r="T63" s="406">
        <f t="shared" si="10"/>
        <v>171.2</v>
      </c>
      <c r="U63" s="406">
        <f t="shared" si="10"/>
        <v>0</v>
      </c>
      <c r="V63" s="406">
        <f t="shared" si="10"/>
        <v>195.3</v>
      </c>
      <c r="W63" s="406">
        <f t="shared" si="10"/>
        <v>0</v>
      </c>
      <c r="X63" s="406">
        <f t="shared" si="10"/>
        <v>0</v>
      </c>
      <c r="Y63" s="406">
        <f t="shared" si="10"/>
        <v>0</v>
      </c>
      <c r="Z63" s="406">
        <f t="shared" si="10"/>
        <v>246.8</v>
      </c>
      <c r="AA63" s="407">
        <f>+AA9+AA19+AA20</f>
        <v>2808.4999999999995</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5">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f>+表紙!L34</f>
        <v>46191</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東京都江東区亀戸1-39-7</v>
      </c>
      <c r="K16" s="793"/>
      <c r="L16" s="794"/>
      <c r="M16" s="794"/>
      <c r="N16" s="794"/>
      <c r="O16" s="795"/>
    </row>
    <row r="17" spans="1:15" ht="26.25" customHeight="1">
      <c r="C17" s="78"/>
      <c r="H17" s="23" t="s">
        <v>7</v>
      </c>
      <c r="I17" s="23"/>
      <c r="J17" s="793" t="str">
        <f>+表紙!J40</f>
        <v>多田建設株式会社　代表取締役　佐藤俊也</v>
      </c>
      <c r="K17" s="793"/>
      <c r="L17" s="794"/>
      <c r="M17" s="794"/>
      <c r="N17" s="794"/>
      <c r="O17" s="795"/>
    </row>
    <row r="18" spans="1:15">
      <c r="C18" s="78"/>
      <c r="J18" s="21" t="s">
        <v>8</v>
      </c>
      <c r="O18" s="79"/>
    </row>
    <row r="19" spans="1:15">
      <c r="C19" s="78"/>
      <c r="J19" s="24" t="s">
        <v>9</v>
      </c>
      <c r="K19" s="24"/>
      <c r="L19" s="759" t="str">
        <f>IF(+表紙!L42="","",+表紙!L42)</f>
        <v>03-3683-3246</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多田建設株式会社</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2752</v>
      </c>
      <c r="N25" s="783"/>
      <c r="O25" s="784"/>
    </row>
    <row r="26" spans="1:15" ht="18" customHeight="1">
      <c r="C26" s="469" t="s">
        <v>11</v>
      </c>
      <c r="D26" s="501"/>
      <c r="E26" s="502"/>
      <c r="F26" s="769" t="str">
        <f>+表紙!F49</f>
        <v>東京都江東区亀戸1-39-7</v>
      </c>
      <c r="G26" s="770"/>
      <c r="H26" s="770"/>
      <c r="I26" s="770"/>
      <c r="J26" s="770"/>
      <c r="K26" s="770"/>
      <c r="L26" s="126" t="s">
        <v>172</v>
      </c>
      <c r="M26" s="222"/>
      <c r="N26" s="773" t="str">
        <f>IF(+表紙!N49="","",+表紙!N49)</f>
        <v>03-3683-3246</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総合建設業</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0</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t="str">
        <f>+表紙!F58</f>
        <v>33,744百万円(令和7年度完成工事高)</v>
      </c>
      <c r="G35" s="807"/>
      <c r="H35" s="807"/>
      <c r="I35" s="807"/>
      <c r="J35" s="807"/>
      <c r="K35" s="807"/>
      <c r="L35" s="807"/>
      <c r="M35" s="807"/>
      <c r="N35" s="807"/>
      <c r="O35" s="808"/>
    </row>
    <row r="36" spans="3:15" ht="23.25" customHeight="1">
      <c r="C36" s="300"/>
      <c r="D36" s="317" t="s">
        <v>24</v>
      </c>
      <c r="E36" s="318" t="s">
        <v>378</v>
      </c>
      <c r="F36" s="809" t="str">
        <f>+表紙!F59</f>
        <v>284名（令和8年3月1日現在）</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2338.3999999999996</v>
      </c>
      <c r="I40" s="240" t="s">
        <v>4</v>
      </c>
      <c r="J40" s="537" t="s">
        <v>324</v>
      </c>
      <c r="K40" s="538"/>
      <c r="L40" s="539"/>
      <c r="M40" s="754">
        <f>+表紙!M63</f>
        <v>2338.3999999999996</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f>+表紙!M64</f>
        <v>1009.8</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f>+表紙!M65</f>
        <v>2338.3999999999996</v>
      </c>
      <c r="N42" s="755">
        <f>+表紙!N65</f>
        <v>0</v>
      </c>
      <c r="O42" s="180" t="s">
        <v>4</v>
      </c>
    </row>
    <row r="43" spans="3:15" ht="24.75" customHeight="1">
      <c r="C43" s="175"/>
      <c r="D43" s="525" t="s">
        <v>303</v>
      </c>
      <c r="E43" s="526"/>
      <c r="F43" s="526"/>
      <c r="G43" s="527"/>
      <c r="H43" s="245" t="str">
        <f>+表紙!H66</f>
        <v>0</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15" customHeight="1">
      <c r="A54" s="21"/>
      <c r="B54" s="21"/>
      <c r="C54" s="181">
        <v>3</v>
      </c>
      <c r="D54" s="523" t="s">
        <v>464</v>
      </c>
      <c r="E54" s="523"/>
      <c r="F54" s="523"/>
      <c r="G54" s="523"/>
      <c r="H54" s="523"/>
      <c r="I54" s="523"/>
      <c r="J54" s="523"/>
      <c r="K54" s="523"/>
      <c r="L54" s="523"/>
      <c r="M54" s="523"/>
      <c r="N54" s="523"/>
      <c r="O54" s="524"/>
    </row>
    <row r="55" spans="1:15" ht="28.15"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1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15" customHeight="1">
      <c r="A68" s="21"/>
      <c r="B68" s="21"/>
      <c r="C68" s="181"/>
      <c r="D68" s="182" t="s">
        <v>310</v>
      </c>
      <c r="E68" s="523" t="s">
        <v>408</v>
      </c>
      <c r="F68" s="523"/>
      <c r="G68" s="523"/>
      <c r="H68" s="523"/>
      <c r="I68" s="523"/>
      <c r="J68" s="523"/>
      <c r="K68" s="523"/>
      <c r="L68" s="523"/>
      <c r="M68" s="523"/>
      <c r="N68" s="523"/>
      <c r="O68" s="524"/>
    </row>
    <row r="69" spans="1:15" ht="28.15" customHeight="1">
      <c r="A69" s="21"/>
      <c r="B69" s="21"/>
      <c r="C69" s="181"/>
      <c r="D69" s="182" t="s">
        <v>311</v>
      </c>
      <c r="E69" s="523" t="s">
        <v>316</v>
      </c>
      <c r="F69" s="523"/>
      <c r="G69" s="523"/>
      <c r="H69" s="523"/>
      <c r="I69" s="523"/>
      <c r="J69" s="523"/>
      <c r="K69" s="523"/>
      <c r="L69" s="523"/>
      <c r="M69" s="523"/>
      <c r="N69" s="523"/>
      <c r="O69" s="524"/>
    </row>
    <row r="70" spans="1:15" ht="28.1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2026-06-23T03:28:47Z</dcterms:created>
  <dcterms:modified xsi:type="dcterms:W3CDTF">2026-06-23T03:28:47Z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